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24226"/>
  <xr:revisionPtr revIDLastSave="0" documentId="13_ncr:1_{186775D9-206B-4906-8A9E-06E3F53A9234}" xr6:coauthVersionLast="47" xr6:coauthVersionMax="47" xr10:uidLastSave="{00000000-0000-0000-0000-000000000000}"/>
  <bookViews>
    <workbookView xWindow="-110" yWindow="-110" windowWidth="19420" windowHeight="10420" tabRatio="976" xr2:uid="{00000000-000D-0000-FFFF-FFFF00000000}"/>
  </bookViews>
  <sheets>
    <sheet name="MENU" sheetId="22" r:id="rId1"/>
    <sheet name="Relevantes" sheetId="2" r:id="rId2"/>
    <sheet name="Balance" sheetId="3" r:id="rId3"/>
    <sheet name="Recursos" sheetId="4" r:id="rId4"/>
    <sheet name="Credito Performing" sheetId="20" r:id="rId5"/>
    <sheet name="Riesgo de crédito por Stage" sheetId="23" r:id="rId6"/>
    <sheet name="Dudosos (I)" sheetId="21" r:id="rId7"/>
    <sheet name="Dudosos (II)" sheetId="10" r:id="rId8"/>
    <sheet name="Adjudicados (I)" sheetId="8" r:id="rId9"/>
    <sheet name="Adjudicados (II)" sheetId="11" r:id="rId10"/>
    <sheet name="Resultados" sheetId="9" r:id="rId11"/>
    <sheet name="Rend &amp; Costes" sheetId="12" r:id="rId12"/>
    <sheet name="Comisiones" sheetId="14" r:id="rId13"/>
    <sheet name="Liquidez" sheetId="17" r:id="rId14"/>
    <sheet name="Solvencia" sheetId="19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7" l="1"/>
  <c r="E16" i="21"/>
  <c r="F16" i="21"/>
  <c r="E17" i="21"/>
  <c r="F17" i="21"/>
  <c r="E18" i="21"/>
  <c r="F18" i="21"/>
  <c r="E19" i="21"/>
  <c r="F19" i="21"/>
  <c r="E20" i="21"/>
  <c r="F20" i="21"/>
  <c r="E21" i="21"/>
  <c r="F21" i="21"/>
  <c r="E22" i="21"/>
  <c r="F22" i="21"/>
  <c r="E23" i="21"/>
  <c r="F23" i="21"/>
  <c r="E24" i="21"/>
  <c r="F24" i="21"/>
  <c r="E25" i="21"/>
  <c r="F25" i="21"/>
  <c r="E17" i="17"/>
  <c r="F17" i="17" s="1"/>
  <c r="C23" i="17"/>
  <c r="C18" i="17"/>
  <c r="E15" i="17"/>
  <c r="F15" i="17" s="1"/>
  <c r="E16" i="17"/>
  <c r="F16" i="17" s="1"/>
  <c r="B18" i="17" l="1"/>
  <c r="B23" i="17"/>
  <c r="D23" i="17"/>
  <c r="D18" i="17"/>
  <c r="B25" i="17" l="1"/>
  <c r="D25" i="17"/>
  <c r="C25" i="17"/>
  <c r="E25" i="17" l="1"/>
  <c r="F25" i="17" s="1"/>
  <c r="E23" i="17"/>
  <c r="F23" i="17" s="1"/>
  <c r="E22" i="17"/>
  <c r="F22" i="17" s="1"/>
  <c r="E21" i="17"/>
  <c r="F21" i="17" s="1"/>
  <c r="E18" i="17"/>
  <c r="F18" i="17" s="1"/>
  <c r="F32" i="17" l="1"/>
  <c r="F31" i="17"/>
  <c r="D2" i="2" l="1"/>
  <c r="B2" i="21" l="1"/>
  <c r="B1" i="14"/>
  <c r="C1" i="14" s="1"/>
  <c r="D1" i="14" s="1"/>
  <c r="E1" i="14" s="1"/>
  <c r="F1" i="14" s="1"/>
  <c r="B3" i="19" l="1"/>
  <c r="B2" i="20"/>
  <c r="B2" i="23"/>
  <c r="D2" i="23" s="1"/>
  <c r="C2" i="21"/>
  <c r="D2" i="21"/>
  <c r="B2" i="8"/>
  <c r="B1" i="10"/>
  <c r="C1" i="10" s="1"/>
  <c r="D1" i="10" s="1"/>
  <c r="E1" i="10" s="1"/>
  <c r="F1" i="10" s="1"/>
  <c r="B2" i="3"/>
  <c r="B2" i="17"/>
  <c r="B14" i="17" s="1"/>
  <c r="B30" i="17" s="1"/>
  <c r="B2" i="9"/>
  <c r="B2" i="4"/>
  <c r="C3" i="19" l="1"/>
  <c r="C22" i="19" s="1"/>
  <c r="C39" i="19" s="1"/>
  <c r="B22" i="19"/>
  <c r="B39" i="19" s="1"/>
  <c r="C2" i="23"/>
  <c r="C2" i="20"/>
  <c r="D2" i="20"/>
  <c r="D3" i="19"/>
  <c r="D22" i="19" s="1"/>
  <c r="D39" i="19" s="1"/>
  <c r="B29" i="9"/>
  <c r="C29" i="9" s="1"/>
  <c r="D29" i="9" s="1"/>
  <c r="E29" i="9" s="1"/>
  <c r="F29" i="9" s="1"/>
  <c r="C2" i="9"/>
  <c r="D2" i="8"/>
  <c r="C2" i="8"/>
  <c r="C2" i="4"/>
  <c r="D2" i="4"/>
  <c r="C2" i="17"/>
  <c r="C14" i="17" s="1"/>
  <c r="C30" i="17" s="1"/>
  <c r="D2" i="17"/>
  <c r="D14" i="17" s="1"/>
  <c r="D30" i="17" s="1"/>
  <c r="C2" i="3"/>
  <c r="D2" i="3"/>
  <c r="E32" i="17" l="1"/>
  <c r="E31" i="17"/>
  <c r="E4" i="17" l="1"/>
  <c r="D8" i="17" l="1"/>
  <c r="E6" i="17" l="1"/>
  <c r="F6" i="17" s="1"/>
  <c r="E7" i="17" l="1"/>
  <c r="F7" i="17" s="1"/>
  <c r="B8" i="17"/>
  <c r="E8" i="17" l="1"/>
  <c r="F8" i="17" s="1"/>
  <c r="H7" i="14" l="1"/>
  <c r="H9" i="14" l="1"/>
  <c r="H3" i="14"/>
  <c r="H5" i="14"/>
  <c r="H6" i="14"/>
  <c r="H4" i="14"/>
  <c r="G3" i="14"/>
  <c r="H8" i="14" l="1"/>
  <c r="H10" i="14"/>
  <c r="G6" i="14"/>
  <c r="G5" i="14" l="1"/>
  <c r="G4" i="14"/>
  <c r="G9" i="14"/>
  <c r="G7" i="14"/>
  <c r="G8" i="14"/>
  <c r="G10" i="14" l="1"/>
  <c r="I3" i="14"/>
  <c r="J3" i="14" s="1"/>
  <c r="I6" i="14"/>
  <c r="J6" i="14" s="1"/>
  <c r="I5" i="14"/>
  <c r="J5" i="14" s="1"/>
  <c r="I9" i="14"/>
  <c r="J9" i="14" s="1"/>
  <c r="I7" i="14"/>
  <c r="J7" i="14" s="1"/>
  <c r="I10" i="14" l="1"/>
  <c r="J10" i="14" s="1"/>
  <c r="D10" i="9"/>
  <c r="E10" i="9" s="1"/>
  <c r="D7" i="9"/>
  <c r="E7" i="9" s="1"/>
  <c r="D20" i="9"/>
  <c r="E20" i="9" s="1"/>
  <c r="D4" i="9"/>
  <c r="E4" i="9" s="1"/>
  <c r="D15" i="9" l="1"/>
  <c r="E15" i="9" s="1"/>
  <c r="D22" i="9"/>
  <c r="E22" i="9" s="1"/>
  <c r="D5" i="9"/>
  <c r="E5" i="9" s="1"/>
  <c r="D13" i="9"/>
  <c r="E13" i="9" s="1"/>
  <c r="D8" i="9"/>
  <c r="E8" i="9" s="1"/>
  <c r="D14" i="9"/>
  <c r="E14" i="9" s="1"/>
  <c r="D6" i="9"/>
  <c r="E6" i="9" s="1"/>
  <c r="D9" i="9"/>
  <c r="E9" i="9" s="1"/>
  <c r="D17" i="9"/>
  <c r="E17" i="9" s="1"/>
  <c r="D3" i="9"/>
  <c r="E3" i="9" s="1"/>
  <c r="D18" i="9"/>
  <c r="E18" i="9" s="1"/>
  <c r="E12" i="19"/>
  <c r="F12" i="19"/>
  <c r="E10" i="19"/>
  <c r="F10" i="19"/>
  <c r="F11" i="19"/>
  <c r="E11" i="19"/>
  <c r="E25" i="19"/>
  <c r="F25" i="19"/>
  <c r="F13" i="19"/>
  <c r="E13" i="19"/>
  <c r="F26" i="19"/>
  <c r="E26" i="19"/>
  <c r="F27" i="19"/>
  <c r="E27" i="19"/>
  <c r="F7" i="19"/>
  <c r="E7" i="19"/>
  <c r="F30" i="19"/>
  <c r="E30" i="19"/>
  <c r="F29" i="19"/>
  <c r="E29" i="19"/>
  <c r="F32" i="19"/>
  <c r="E32" i="19"/>
  <c r="E31" i="19"/>
  <c r="F31" i="19"/>
  <c r="F6" i="19"/>
  <c r="E6" i="19"/>
  <c r="E28" i="19"/>
  <c r="F28" i="19"/>
  <c r="F8" i="19"/>
  <c r="E8" i="19"/>
  <c r="F9" i="19"/>
  <c r="E9" i="19"/>
  <c r="B41" i="19" l="1"/>
  <c r="B42" i="19" l="1"/>
  <c r="B44" i="19" s="1"/>
  <c r="B18" i="8" l="1"/>
  <c r="F12" i="8"/>
  <c r="F13" i="8"/>
  <c r="F15" i="3"/>
  <c r="E15" i="3"/>
  <c r="E11" i="3" l="1"/>
  <c r="B33" i="3"/>
  <c r="E30" i="3"/>
  <c r="F24" i="3"/>
  <c r="E21" i="3"/>
  <c r="F14" i="8"/>
  <c r="F11" i="8"/>
  <c r="F28" i="3"/>
  <c r="F7" i="3"/>
  <c r="F8" i="3"/>
  <c r="E8" i="3"/>
  <c r="E7" i="3"/>
  <c r="E18" i="4"/>
  <c r="E31" i="3"/>
  <c r="E28" i="3"/>
  <c r="E26" i="3"/>
  <c r="E24" i="3"/>
  <c r="E22" i="3"/>
  <c r="E20" i="3"/>
  <c r="E14" i="3"/>
  <c r="E12" i="3"/>
  <c r="E10" i="3"/>
  <c r="E5" i="3"/>
  <c r="E3" i="3"/>
  <c r="E13" i="3"/>
  <c r="E32" i="3"/>
  <c r="E27" i="3"/>
  <c r="E23" i="3"/>
  <c r="E18" i="3"/>
  <c r="E9" i="3"/>
  <c r="E25" i="3"/>
  <c r="E4" i="3"/>
  <c r="F31" i="3"/>
  <c r="F26" i="3"/>
  <c r="F22" i="3"/>
  <c r="F20" i="3"/>
  <c r="F14" i="3"/>
  <c r="F12" i="3"/>
  <c r="F10" i="3"/>
  <c r="F5" i="3"/>
  <c r="F3" i="3"/>
  <c r="F32" i="3"/>
  <c r="F30" i="3"/>
  <c r="F27" i="3"/>
  <c r="F25" i="3"/>
  <c r="F23" i="3"/>
  <c r="F21" i="3"/>
  <c r="F13" i="3"/>
  <c r="F11" i="3"/>
  <c r="F4" i="3"/>
  <c r="D29" i="3" l="1"/>
  <c r="D34" i="3" s="1"/>
  <c r="D33" i="3"/>
  <c r="F33" i="3" s="1"/>
  <c r="F9" i="3"/>
  <c r="C33" i="3"/>
  <c r="E33" i="3" s="1"/>
  <c r="F18" i="3"/>
  <c r="C29" i="3"/>
  <c r="C34" i="3" s="1"/>
  <c r="D16" i="3" l="1"/>
  <c r="C16" i="3"/>
  <c r="F6" i="3"/>
  <c r="E6" i="3"/>
  <c r="B16" i="3"/>
  <c r="E16" i="3" l="1"/>
  <c r="F16" i="3"/>
  <c r="E15" i="19" l="1"/>
  <c r="E5" i="19"/>
  <c r="E16" i="19"/>
  <c r="F35" i="19" l="1"/>
  <c r="F16" i="19"/>
  <c r="E4" i="19"/>
  <c r="C41" i="19" l="1"/>
  <c r="E14" i="19"/>
  <c r="C42" i="19" l="1"/>
  <c r="C44" i="19" s="1"/>
  <c r="E17" i="19"/>
  <c r="F17" i="2" l="1"/>
  <c r="F9" i="2"/>
  <c r="F10" i="2"/>
  <c r="F41" i="2"/>
  <c r="F39" i="2"/>
  <c r="F37" i="2"/>
  <c r="F40" i="2"/>
  <c r="F38" i="2"/>
  <c r="F4" i="2" l="1"/>
  <c r="F14" i="2"/>
  <c r="F16" i="2"/>
  <c r="F13" i="2"/>
  <c r="E17" i="2"/>
  <c r="E9" i="2"/>
  <c r="E10" i="2"/>
  <c r="E40" i="2"/>
  <c r="E38" i="2"/>
  <c r="E39" i="2"/>
  <c r="E41" i="2"/>
  <c r="E37" i="2"/>
  <c r="E4" i="2" l="1"/>
  <c r="F15" i="2"/>
  <c r="D18" i="23" l="1"/>
  <c r="C16" i="23"/>
  <c r="C17" i="23" l="1"/>
  <c r="C18" i="23"/>
  <c r="D17" i="23"/>
  <c r="D16" i="23"/>
  <c r="F34" i="2" l="1"/>
  <c r="E34" i="2"/>
  <c r="F33" i="2"/>
  <c r="E33" i="2"/>
  <c r="E11" i="23" l="1"/>
  <c r="F11" i="23"/>
  <c r="B17" i="23"/>
  <c r="F5" i="23"/>
  <c r="E5" i="23"/>
  <c r="F10" i="23"/>
  <c r="E10" i="23"/>
  <c r="E17" i="23" l="1"/>
  <c r="F17" i="23"/>
  <c r="E35" i="19" l="1"/>
  <c r="E46" i="2" l="1"/>
  <c r="F46" i="2"/>
  <c r="E45" i="2"/>
  <c r="F45" i="2"/>
  <c r="F47" i="2"/>
  <c r="E47" i="2"/>
  <c r="E13" i="8" l="1"/>
  <c r="E11" i="8"/>
  <c r="E12" i="8"/>
  <c r="E14" i="8"/>
  <c r="F19" i="3" l="1"/>
  <c r="E19" i="3"/>
  <c r="B29" i="3"/>
  <c r="B34" i="3" l="1"/>
  <c r="F29" i="3"/>
  <c r="E29" i="3"/>
  <c r="F34" i="3" l="1"/>
  <c r="E34" i="3"/>
  <c r="E34" i="19" l="1"/>
  <c r="E24" i="19" l="1"/>
  <c r="E23" i="19" l="1"/>
  <c r="E33" i="19"/>
  <c r="E36" i="19" l="1"/>
  <c r="E4" i="10" l="1"/>
  <c r="C19" i="8" l="1"/>
  <c r="C20" i="8"/>
  <c r="C21" i="8"/>
  <c r="E7" i="8" l="1"/>
  <c r="B21" i="8"/>
  <c r="E6" i="8"/>
  <c r="B20" i="8"/>
  <c r="E4" i="8"/>
  <c r="C18" i="8"/>
  <c r="E18" i="8" s="1"/>
  <c r="E5" i="8"/>
  <c r="B19" i="8"/>
  <c r="F15" i="8"/>
  <c r="E15" i="8"/>
  <c r="D21" i="8"/>
  <c r="D19" i="8"/>
  <c r="D20" i="8"/>
  <c r="B22" i="8"/>
  <c r="C22" i="8" l="1"/>
  <c r="E22" i="8" s="1"/>
  <c r="F4" i="8"/>
  <c r="D18" i="8"/>
  <c r="F18" i="8" s="1"/>
  <c r="E20" i="8"/>
  <c r="F20" i="8"/>
  <c r="F6" i="8"/>
  <c r="E19" i="8"/>
  <c r="F19" i="8"/>
  <c r="F21" i="8"/>
  <c r="E21" i="8"/>
  <c r="F5" i="8"/>
  <c r="F7" i="8"/>
  <c r="E8" i="8"/>
  <c r="E22" i="2" l="1"/>
  <c r="F22" i="2"/>
  <c r="D22" i="8" l="1"/>
  <c r="F22" i="8" s="1"/>
  <c r="F8" i="8"/>
  <c r="E26" i="2"/>
  <c r="F26" i="2"/>
  <c r="F34" i="19" l="1"/>
  <c r="F15" i="19"/>
  <c r="F5" i="19" l="1"/>
  <c r="F24" i="19"/>
  <c r="F33" i="19" l="1"/>
  <c r="F23" i="19"/>
  <c r="F4" i="19"/>
  <c r="D41" i="19" l="1"/>
  <c r="F14" i="19"/>
  <c r="F36" i="19"/>
  <c r="D42" i="19" l="1"/>
  <c r="D44" i="19" s="1"/>
  <c r="F17" i="19"/>
  <c r="D12" i="9" l="1"/>
  <c r="E12" i="9" s="1"/>
  <c r="D11" i="9" l="1"/>
  <c r="E11" i="9" s="1"/>
  <c r="D16" i="9" l="1"/>
  <c r="E16" i="9" s="1"/>
  <c r="D19" i="9" l="1"/>
  <c r="E19" i="9" s="1"/>
  <c r="D21" i="9" l="1"/>
  <c r="E21" i="9" s="1"/>
  <c r="D25" i="9" l="1"/>
  <c r="E25" i="9" s="1"/>
  <c r="D23" i="9"/>
  <c r="E23" i="9" s="1"/>
  <c r="D26" i="9" l="1"/>
  <c r="E26" i="9" s="1"/>
  <c r="C8" i="17" l="1"/>
  <c r="E12" i="4" l="1"/>
  <c r="E17" i="4" l="1"/>
  <c r="E13" i="4"/>
  <c r="E11" i="4"/>
  <c r="E10" i="4" l="1"/>
  <c r="F17" i="4" l="1"/>
  <c r="F25" i="4" l="1"/>
  <c r="E25" i="4"/>
  <c r="E27" i="4" l="1"/>
  <c r="F18" i="4" l="1"/>
  <c r="E5" i="4" l="1"/>
  <c r="E22" i="4" l="1"/>
  <c r="E7" i="4"/>
  <c r="E23" i="4" l="1"/>
  <c r="E15" i="4" l="1"/>
  <c r="F15" i="4"/>
  <c r="E14" i="4" l="1"/>
  <c r="F14" i="4"/>
  <c r="E8" i="4"/>
  <c r="F26" i="4" l="1"/>
  <c r="E26" i="4"/>
  <c r="E6" i="4"/>
  <c r="E24" i="4"/>
  <c r="E4" i="4" l="1"/>
  <c r="E21" i="4"/>
  <c r="E8" i="2"/>
  <c r="F8" i="2"/>
  <c r="E3" i="4" l="1"/>
  <c r="E20" i="4" l="1"/>
  <c r="E7" i="2"/>
  <c r="E19" i="4"/>
  <c r="B23" i="21" l="1"/>
  <c r="B20" i="21" l="1"/>
  <c r="B43" i="21" l="1"/>
  <c r="B44" i="21"/>
  <c r="B42" i="21" l="1"/>
  <c r="B45" i="21" l="1"/>
  <c r="F6" i="23" l="1"/>
  <c r="E6" i="23"/>
  <c r="B7" i="10" l="1"/>
  <c r="B21" i="21" l="1"/>
  <c r="B16" i="21"/>
  <c r="B19" i="21" l="1"/>
  <c r="B18" i="21" l="1"/>
  <c r="B47" i="21" l="1"/>
  <c r="B48" i="21" l="1"/>
  <c r="B46" i="21" l="1"/>
  <c r="B41" i="21" l="1"/>
  <c r="F32" i="21" l="1"/>
  <c r="F31" i="21"/>
  <c r="F35" i="21"/>
  <c r="F33" i="21"/>
  <c r="F30" i="21" l="1"/>
  <c r="D24" i="21" l="1"/>
  <c r="F12" i="21"/>
  <c r="D48" i="21"/>
  <c r="F48" i="21" s="1"/>
  <c r="F36" i="21"/>
  <c r="D19" i="21"/>
  <c r="F7" i="21"/>
  <c r="D43" i="21"/>
  <c r="F43" i="21" s="1"/>
  <c r="D23" i="21"/>
  <c r="F11" i="21"/>
  <c r="D47" i="21"/>
  <c r="F47" i="21" s="1"/>
  <c r="D20" i="21"/>
  <c r="F8" i="21"/>
  <c r="D44" i="21"/>
  <c r="F44" i="21" s="1"/>
  <c r="D22" i="21" l="1"/>
  <c r="F10" i="21"/>
  <c r="D46" i="21"/>
  <c r="F46" i="21" s="1"/>
  <c r="F34" i="21"/>
  <c r="D21" i="21" l="1"/>
  <c r="F9" i="21"/>
  <c r="D45" i="21"/>
  <c r="F45" i="21" s="1"/>
  <c r="F29" i="21"/>
  <c r="D18" i="21" l="1"/>
  <c r="F6" i="21"/>
  <c r="D42" i="21"/>
  <c r="F42" i="21" s="1"/>
  <c r="E8" i="21" l="1"/>
  <c r="E12" i="21"/>
  <c r="D19" i="23"/>
  <c r="E9" i="21"/>
  <c r="E11" i="21"/>
  <c r="D17" i="21"/>
  <c r="F5" i="21"/>
  <c r="D41" i="21"/>
  <c r="F41" i="21" s="1"/>
  <c r="E7" i="21"/>
  <c r="C4" i="10"/>
  <c r="D4" i="10"/>
  <c r="D16" i="21" l="1"/>
  <c r="D40" i="21"/>
  <c r="F4" i="21"/>
  <c r="E10" i="21"/>
  <c r="E6" i="21"/>
  <c r="D25" i="21" l="1"/>
  <c r="F13" i="21"/>
  <c r="D49" i="21"/>
  <c r="E5" i="21"/>
  <c r="F21" i="2"/>
  <c r="E4" i="21" l="1"/>
  <c r="C23" i="21" l="1"/>
  <c r="C7" i="10"/>
  <c r="B4" i="10" s="1"/>
  <c r="E13" i="21"/>
  <c r="F23" i="2"/>
  <c r="C19" i="21"/>
  <c r="C16" i="21"/>
  <c r="E21" i="2"/>
  <c r="B24" i="21" l="1"/>
  <c r="C21" i="21"/>
  <c r="C18" i="21"/>
  <c r="C20" i="21"/>
  <c r="C24" i="21"/>
  <c r="E23" i="2"/>
  <c r="B22" i="21" l="1"/>
  <c r="C22" i="21"/>
  <c r="C5" i="17" l="1"/>
  <c r="C10" i="17" s="1"/>
  <c r="D5" i="17"/>
  <c r="D10" i="17" s="1"/>
  <c r="B17" i="21"/>
  <c r="F4" i="23" l="1"/>
  <c r="E4" i="23"/>
  <c r="B16" i="23"/>
  <c r="B25" i="21"/>
  <c r="B5" i="17"/>
  <c r="E3" i="17"/>
  <c r="F3" i="17" s="1"/>
  <c r="C17" i="21" l="1"/>
  <c r="F16" i="23"/>
  <c r="E16" i="23"/>
  <c r="F24" i="2"/>
  <c r="E5" i="17"/>
  <c r="F5" i="17" s="1"/>
  <c r="B10" i="17"/>
  <c r="E10" i="17" s="1"/>
  <c r="F5" i="2"/>
  <c r="F7" i="23"/>
  <c r="E6" i="2" l="1"/>
  <c r="E5" i="2"/>
  <c r="F6" i="2"/>
  <c r="E24" i="2"/>
  <c r="C25" i="21"/>
  <c r="E7" i="23"/>
  <c r="F32" i="2"/>
  <c r="E32" i="2"/>
  <c r="C45" i="21" l="1"/>
  <c r="E45" i="21" s="1"/>
  <c r="E33" i="21"/>
  <c r="C47" i="21"/>
  <c r="E47" i="21" s="1"/>
  <c r="E35" i="21"/>
  <c r="C44" i="21"/>
  <c r="E44" i="21" s="1"/>
  <c r="E32" i="21"/>
  <c r="C43" i="21"/>
  <c r="E43" i="21" s="1"/>
  <c r="E31" i="21"/>
  <c r="C40" i="21"/>
  <c r="C42" i="21" l="1"/>
  <c r="E42" i="21" s="1"/>
  <c r="E30" i="21"/>
  <c r="C48" i="21" l="1"/>
  <c r="E48" i="21" s="1"/>
  <c r="E36" i="21"/>
  <c r="E28" i="21" l="1"/>
  <c r="F28" i="21"/>
  <c r="B40" i="21"/>
  <c r="C46" i="21"/>
  <c r="E46" i="21" s="1"/>
  <c r="E34" i="21"/>
  <c r="B49" i="21" l="1"/>
  <c r="F37" i="21"/>
  <c r="C41" i="21"/>
  <c r="E41" i="21" s="1"/>
  <c r="E29" i="21"/>
  <c r="F40" i="21"/>
  <c r="E40" i="21"/>
  <c r="F12" i="23" l="1"/>
  <c r="E12" i="23"/>
  <c r="B18" i="23"/>
  <c r="B19" i="23"/>
  <c r="F13" i="23"/>
  <c r="F49" i="21"/>
  <c r="F19" i="23" l="1"/>
  <c r="C49" i="21"/>
  <c r="E49" i="21" s="1"/>
  <c r="E37" i="21"/>
  <c r="E25" i="2"/>
  <c r="F25" i="2"/>
  <c r="F18" i="23"/>
  <c r="E18" i="23"/>
  <c r="H10" i="10"/>
  <c r="E27" i="2" l="1"/>
  <c r="F27" i="2"/>
  <c r="C19" i="23"/>
  <c r="E19" i="23" s="1"/>
  <c r="E13" i="23"/>
  <c r="F42" i="2"/>
  <c r="G10" i="10"/>
  <c r="E42" i="2" l="1"/>
  <c r="F5" i="4" l="1"/>
  <c r="F13" i="4"/>
  <c r="F7" i="4"/>
  <c r="F12" i="4" l="1"/>
  <c r="F23" i="4"/>
  <c r="F22" i="4"/>
  <c r="I4" i="14" l="1"/>
  <c r="J4" i="14" s="1"/>
  <c r="I8" i="14" l="1"/>
  <c r="J8" i="14" s="1"/>
  <c r="E28" i="2" l="1"/>
  <c r="E29" i="2" l="1"/>
  <c r="F29" i="2" l="1"/>
  <c r="F28" i="2" l="1"/>
  <c r="F8" i="4" l="1"/>
  <c r="F11" i="4"/>
  <c r="F10" i="4" l="1"/>
  <c r="F24" i="4"/>
  <c r="F6" i="4"/>
  <c r="F4" i="4" l="1"/>
  <c r="F27" i="4"/>
  <c r="F21" i="4"/>
  <c r="F3" i="4" l="1"/>
  <c r="F20" i="4"/>
  <c r="F7" i="2" l="1"/>
  <c r="F19" i="4"/>
  <c r="F18" i="2" l="1"/>
  <c r="E18" i="2"/>
</calcChain>
</file>

<file path=xl/sharedStrings.xml><?xml version="1.0" encoding="utf-8"?>
<sst xmlns="http://schemas.openxmlformats.org/spreadsheetml/2006/main" count="454" uniqueCount="283">
  <si>
    <t>LCR</t>
  </si>
  <si>
    <t>NSFR</t>
  </si>
  <si>
    <t>MENU</t>
  </si>
  <si>
    <t>Loan to deposits</t>
  </si>
  <si>
    <t>EVOLUCION TRIMESTRAL</t>
  </si>
  <si>
    <t>I.F.: Ingresos financieros</t>
  </si>
  <si>
    <t>C.F.: Costes financieros</t>
  </si>
  <si>
    <t>S.P.: Sector privado</t>
  </si>
  <si>
    <t>(*) I.F. Crédito a Clientes neto menos C.F. Depósitos de clientes</t>
  </si>
  <si>
    <t>RATIOS DE LIQUIDEZ</t>
  </si>
  <si>
    <t xml:space="preserve">1. Datos Relevantes </t>
  </si>
  <si>
    <t>2. Total Balance</t>
  </si>
  <si>
    <t>3. Recursos</t>
  </si>
  <si>
    <t>4. Crédito performing</t>
  </si>
  <si>
    <t>RESULTADOS</t>
  </si>
  <si>
    <t>DATOS RELEVANTES</t>
  </si>
  <si>
    <t>Millones de euros / % / pp</t>
  </si>
  <si>
    <t>BALANCE</t>
  </si>
  <si>
    <t>Recursos captados fuera de balance y seguros</t>
  </si>
  <si>
    <t>RESULTADOS (acumulado en el año)</t>
  </si>
  <si>
    <t>GESTIÓN DEL RIESGO</t>
  </si>
  <si>
    <t>LIQUIDEZ</t>
  </si>
  <si>
    <t>SOLVENCIA</t>
  </si>
  <si>
    <t>Ratio Texas</t>
  </si>
  <si>
    <t>OTROS DATOS</t>
  </si>
  <si>
    <t>Oficinas en España</t>
  </si>
  <si>
    <t>Cajeros</t>
  </si>
  <si>
    <t>RATIOS PHASE IN</t>
  </si>
  <si>
    <t>Millones € y %</t>
  </si>
  <si>
    <t>Recursos propios computables</t>
  </si>
  <si>
    <t>Capital de nivel I ordinario (BIS III)</t>
  </si>
  <si>
    <t>Capital</t>
  </si>
  <si>
    <t>Reservas</t>
  </si>
  <si>
    <t>Resultado atribuido al Grupo neto de dividendo</t>
  </si>
  <si>
    <t>Deducciones</t>
  </si>
  <si>
    <t>Otros (1)</t>
  </si>
  <si>
    <t>Capital de nivel I</t>
  </si>
  <si>
    <t>Capital de nivel II</t>
  </si>
  <si>
    <t>Activos ponderados por riesgo</t>
  </si>
  <si>
    <t>Capital de nivel I ordinario (BIS III) (%)</t>
  </si>
  <si>
    <t>Coeficiente de Solvencia - Ratio Total Capital (%)</t>
  </si>
  <si>
    <t>(1) autocartera, minoritarios y plusvalías en activos financieros en otro resultado global y período transitorio IFRS9</t>
  </si>
  <si>
    <t>RATIOS FULLY LOADED</t>
  </si>
  <si>
    <t>Otros (Autocartera, minoritarios y plusvalías otro rdo. Global)</t>
  </si>
  <si>
    <t>Phase in</t>
  </si>
  <si>
    <t>Capital de nivel I ordinario (%) - CET 1 proforma</t>
  </si>
  <si>
    <t>Total capital proforma (%)</t>
  </si>
  <si>
    <t>Requerimiento Pilar 1 + 2R + Conservación- Total Capital</t>
  </si>
  <si>
    <t>Exceso Total Capital  sobre requerimiento</t>
  </si>
  <si>
    <t>Millones de euros</t>
  </si>
  <si>
    <t>Efectivo y saldo efectivo en bancos centrales</t>
  </si>
  <si>
    <t>Activos financieros para negociar y con cambios en PyG</t>
  </si>
  <si>
    <t>Activos financieros con cambios en otro rdo. global</t>
  </si>
  <si>
    <t>Préstamos y anticipos a coste amortizado</t>
  </si>
  <si>
    <t>Préstamos y anticipos a bancos centrales y ent. crédito</t>
  </si>
  <si>
    <t>Préstamos y anticipos a la clientela</t>
  </si>
  <si>
    <t>Valores representativos de deuda a coste amortizado</t>
  </si>
  <si>
    <t>Derivados  y coberturas</t>
  </si>
  <si>
    <t>Inversiones en negocios conjuntos y asociados</t>
  </si>
  <si>
    <t>Activos tangibles</t>
  </si>
  <si>
    <t>Activos intangibles</t>
  </si>
  <si>
    <t>Activos por impuestos</t>
  </si>
  <si>
    <t>TOTAL ACTIVO</t>
  </si>
  <si>
    <t>Pasivos financieros para negociar y con cambios en PyG</t>
  </si>
  <si>
    <t>Pasivos financieros a coste amortizado</t>
  </si>
  <si>
    <t>Depósitos de la clientela</t>
  </si>
  <si>
    <t>Valores representativos de deuda emitidos</t>
  </si>
  <si>
    <t>Otros pasivos financieros</t>
  </si>
  <si>
    <t>Provisiones</t>
  </si>
  <si>
    <t>Pasivos por impuestos</t>
  </si>
  <si>
    <t>Otros pasivos</t>
  </si>
  <si>
    <t>TOTAL PASIVO</t>
  </si>
  <si>
    <t>Otro resultado global acumulado</t>
  </si>
  <si>
    <t>TOTAL PATRIMONIO NETO</t>
  </si>
  <si>
    <t>TOTAL PASIVO Y PATRIMONIO NETO</t>
  </si>
  <si>
    <t>RECURSOS</t>
  </si>
  <si>
    <t>Millones de euros. No incluye aj. valoración</t>
  </si>
  <si>
    <t>Administraciones públicas</t>
  </si>
  <si>
    <t>Sector privado</t>
  </si>
  <si>
    <t xml:space="preserve">    Depósitos a la vista</t>
  </si>
  <si>
    <t xml:space="preserve">    Depósitos a plazo</t>
  </si>
  <si>
    <t>Emisiones</t>
  </si>
  <si>
    <t>Recursos fuera de balance y seguros</t>
  </si>
  <si>
    <t>TOTAL RECURSOS ADMINISTRADOS</t>
  </si>
  <si>
    <t>Recursos adm. de clientes (minoristas)</t>
  </si>
  <si>
    <t xml:space="preserve">    En balance</t>
  </si>
  <si>
    <t>Vista sector privado</t>
  </si>
  <si>
    <t>Plazo sector privado</t>
  </si>
  <si>
    <t>Otros</t>
  </si>
  <si>
    <t xml:space="preserve">    Fuera de balance y seguros</t>
  </si>
  <si>
    <t>Mercados</t>
  </si>
  <si>
    <t>CRÉDITO PERFORMING</t>
  </si>
  <si>
    <t>Crédito a Administraciones Públicas</t>
  </si>
  <si>
    <t>Crédito al Sector Privado</t>
  </si>
  <si>
    <t xml:space="preserve">  Empresas</t>
  </si>
  <si>
    <t xml:space="preserve">    Promoción y construcción inmobiliaria</t>
  </si>
  <si>
    <t xml:space="preserve">    Pymes y autónomos</t>
  </si>
  <si>
    <t xml:space="preserve">    Resto de empresas</t>
  </si>
  <si>
    <t xml:space="preserve">  Particulares</t>
  </si>
  <si>
    <t xml:space="preserve">    Garantía hipotecaria </t>
  </si>
  <si>
    <t xml:space="preserve">    Consumo y resto</t>
  </si>
  <si>
    <t>DUDOSOS</t>
  </si>
  <si>
    <t>EXPOSICIÓN BRUTA</t>
  </si>
  <si>
    <t>TOTAL SALDOS DUDOSOS</t>
  </si>
  <si>
    <t>DOTACIONES POR DETERIORO</t>
  </si>
  <si>
    <t>TOTAL DOTACIONES POR DETERIORO</t>
  </si>
  <si>
    <t>%COBERTURA</t>
  </si>
  <si>
    <t>TOTAL COBERTURA</t>
  </si>
  <si>
    <t>DUDOSOS (ii)</t>
  </si>
  <si>
    <t>EVOLUCIÓN DUDOSOS</t>
  </si>
  <si>
    <t>Saldos dudosos al inicio del período</t>
  </si>
  <si>
    <t>Saldos dudosos al cierre del período</t>
  </si>
  <si>
    <t xml:space="preserve">Entradas </t>
  </si>
  <si>
    <t>Salidas</t>
  </si>
  <si>
    <t>Ratio Texas: Dudosos más adjudicados sobre capital más provisiones por insolvencias y adjudicados</t>
  </si>
  <si>
    <t>INMUEBLES ADJUDICADOS</t>
  </si>
  <si>
    <t>VALOR BRUTO</t>
  </si>
  <si>
    <t>TOTAL ACTIVOS INMOBILIARIOS ADJUDICADOS- Valor Bruto</t>
  </si>
  <si>
    <t>DETERIORO DE VALOR ACUMULADO</t>
  </si>
  <si>
    <t>TOTAL ACTIVOS INMOBILIARIOS ADJUDICADOS- Deterioro</t>
  </si>
  <si>
    <t>TASA DE COBERTURA (%)</t>
  </si>
  <si>
    <t>TOTAL ACTIVOS INMOBILIARIOS ADJUDICADOS- Cobertura</t>
  </si>
  <si>
    <t>INMUEBLES ADJUDICADOS (ii)</t>
  </si>
  <si>
    <t>EVOLUCIÓN ACTIVOS INMOBILIARIOS ADJUDICADOS</t>
  </si>
  <si>
    <t>Act. inmob. adjudicados al inicio del período</t>
  </si>
  <si>
    <t>Act. inmob. adjudicados al cierre del período</t>
  </si>
  <si>
    <t>%Salidas trimestre sobre adjudicados inicio ejercicio</t>
  </si>
  <si>
    <t>Variación interanual</t>
  </si>
  <si>
    <t>Importe</t>
  </si>
  <si>
    <t>%</t>
  </si>
  <si>
    <t>Ingresos por Intereses</t>
  </si>
  <si>
    <t>Gastos por Intereses</t>
  </si>
  <si>
    <t>MARGEN DE INTERESES</t>
  </si>
  <si>
    <t>Dividendos</t>
  </si>
  <si>
    <t>Resultados de EVPEMP</t>
  </si>
  <si>
    <t>Ingresos por comisiones menos gastos por comisiones</t>
  </si>
  <si>
    <t>Resultado de operaciones financieras y dif. Cambio</t>
  </si>
  <si>
    <t>Otros ingresos menos otros gastos de explotación y contratos de seguro</t>
  </si>
  <si>
    <t>MARGEN BRUTO</t>
  </si>
  <si>
    <t>Gastos de administración</t>
  </si>
  <si>
    <t>Gastos de personal</t>
  </si>
  <si>
    <t>Otros gastos generales de administración</t>
  </si>
  <si>
    <t>Amortización</t>
  </si>
  <si>
    <t>MARGEN DE EXPLOTACIÓN (antes de saneamientos)</t>
  </si>
  <si>
    <t>Provisiones / reversión</t>
  </si>
  <si>
    <t>Deterioro /reversión del valor de activos financieros</t>
  </si>
  <si>
    <t>RESULTADO DE LA ACTIVIDAD DE EXPLOTACIÓN</t>
  </si>
  <si>
    <t>Deterioro/reversión del valor del resto de act.  y otr. ganancias y pérdidas (neto)</t>
  </si>
  <si>
    <t>RESULTADO ANTES DE IMPUESTOS</t>
  </si>
  <si>
    <t>Impuesto sobre beneficios</t>
  </si>
  <si>
    <t>RESULTADO DEL EJERCICIO PROCEDENTE DE OPERACIONES CONTINUADAS</t>
  </si>
  <si>
    <t>Resultado de operaciones interrumpidas (neto)</t>
  </si>
  <si>
    <t>RESULTADO CONSOLIDADO DEL EJERCICIO</t>
  </si>
  <si>
    <t>RESULTADO ATRIBUIDO A LA ENTIDAD DOMINANTE</t>
  </si>
  <si>
    <t>Otros ingresos menos otros gastos de explotación y seguro</t>
  </si>
  <si>
    <t>RENDIMIENTOS Y COSTES</t>
  </si>
  <si>
    <t>Millones euros / %</t>
  </si>
  <si>
    <t>S.medio</t>
  </si>
  <si>
    <t>IF/CF</t>
  </si>
  <si>
    <t>Tipo(%)</t>
  </si>
  <si>
    <t>I.F. Intermed. Financieros y ATAs</t>
  </si>
  <si>
    <t>I.F. Cartera Renta Fija</t>
  </si>
  <si>
    <t>I.F. Crédito a Clientes neto</t>
  </si>
  <si>
    <t>I.F. Otros activos</t>
  </si>
  <si>
    <t>C.F.  Intermed. Financ. y CTAs</t>
  </si>
  <si>
    <t>C.F. Emisiones (incl.Ced. Singulares)</t>
  </si>
  <si>
    <t>C.F. Depósitos Clientes</t>
  </si>
  <si>
    <t>Del que: Vista S.P.</t>
  </si>
  <si>
    <t>Del que: Plazo S.P.</t>
  </si>
  <si>
    <t>C.F. Pasivos Subordinados</t>
  </si>
  <si>
    <t>C.F. otros pasivos</t>
  </si>
  <si>
    <t>TOTAL PASIVO Y P.N.</t>
  </si>
  <si>
    <t>MARGEN DE CLIENTES*</t>
  </si>
  <si>
    <t>COMISIONES</t>
  </si>
  <si>
    <t>COMISIONES PERCIBIDAS</t>
  </si>
  <si>
    <t>Por servicio de cobros y pagos</t>
  </si>
  <si>
    <t>Otras comisiones</t>
  </si>
  <si>
    <t>COMISIONES PAGADAS</t>
  </si>
  <si>
    <t>COMISIONES NETAS</t>
  </si>
  <si>
    <t>Crédito a la clientela (sin ajustes ni OAF)</t>
  </si>
  <si>
    <t>-Adquisiciones temporales</t>
  </si>
  <si>
    <t>a) Crédito a clientes estricto</t>
  </si>
  <si>
    <t>Depósitos a clientes (sin ajustes)</t>
  </si>
  <si>
    <t>-Cédulas Singulares</t>
  </si>
  <si>
    <t>b) Depósitos clientes estricto</t>
  </si>
  <si>
    <t>Ltd Ratio (a/b)</t>
  </si>
  <si>
    <t>Activos líquidos</t>
  </si>
  <si>
    <t xml:space="preserve">  Punta de tesorería (1)</t>
  </si>
  <si>
    <t xml:space="preserve">  Adquisiciones temporales de activos</t>
  </si>
  <si>
    <t xml:space="preserve">  Cartera de R. fija y otros activos descontables en BCE</t>
  </si>
  <si>
    <t xml:space="preserve">  Total activos líquidos (valor de descuento en BCE)</t>
  </si>
  <si>
    <t>Activos líquidos utilizados</t>
  </si>
  <si>
    <t xml:space="preserve">  Tomado en BCE</t>
  </si>
  <si>
    <t xml:space="preserve">  Cesiones temporales de activos y otras pignoraciones</t>
  </si>
  <si>
    <t xml:space="preserve">  Total activos líquidos utilizados</t>
  </si>
  <si>
    <t>ACTIVOS LÍQUIDOS DESCONTABLES DISPONIBLES</t>
  </si>
  <si>
    <t>Porcentaje sobre total activo</t>
  </si>
  <si>
    <t>(1) Depósitos interbancarios + excedente de saldo en BCE y cuentas operativas</t>
  </si>
  <si>
    <t>Depósitos de bancos centrales</t>
  </si>
  <si>
    <t>Depósitos de entidades de crédito</t>
  </si>
  <si>
    <t>Fondos propios</t>
  </si>
  <si>
    <t>Intereses minoritarios</t>
  </si>
  <si>
    <t>INVERSIÓN CREDITICIA PERFORMING</t>
  </si>
  <si>
    <t>Entradas</t>
  </si>
  <si>
    <t>Viviendas en construcción</t>
  </si>
  <si>
    <t>Vivienda terminada</t>
  </si>
  <si>
    <t>Suelo, fincas rústicas y otros terrenos</t>
  </si>
  <si>
    <t>Oficinas, locales, naves y otros inmuebles</t>
  </si>
  <si>
    <t>QoQ</t>
  </si>
  <si>
    <t>YoY</t>
  </si>
  <si>
    <r>
      <t xml:space="preserve">Depósitos de la clientela </t>
    </r>
    <r>
      <rPr>
        <b/>
        <sz val="9"/>
        <color theme="1"/>
        <rFont val="Calibri"/>
        <family val="2"/>
      </rPr>
      <t>(excluidas cédulas)</t>
    </r>
  </si>
  <si>
    <t>6. Dudosos (I)</t>
  </si>
  <si>
    <t>7. Dudosos (II)</t>
  </si>
  <si>
    <t>8. Adjudicados (I)</t>
  </si>
  <si>
    <t>9. Adjudicados (II)</t>
  </si>
  <si>
    <t>10. Resultados</t>
  </si>
  <si>
    <t>11. Rendimientos y costes</t>
  </si>
  <si>
    <t>12. Comisiones</t>
  </si>
  <si>
    <t>5. Riesgo de crédito por Stage</t>
  </si>
  <si>
    <t>RIESGO DE CRÉDITO POR STAGE</t>
  </si>
  <si>
    <t>TOTAL EXPOSICIÓN BRUTA</t>
  </si>
  <si>
    <t xml:space="preserve">  Stage 1</t>
  </si>
  <si>
    <t xml:space="preserve">  Stage 2</t>
  </si>
  <si>
    <t xml:space="preserve">  Stage 3</t>
  </si>
  <si>
    <t>13. Liquidez</t>
  </si>
  <si>
    <t>14. Solvencia</t>
  </si>
  <si>
    <t>Empleados</t>
  </si>
  <si>
    <t>1T 2022</t>
  </si>
  <si>
    <t>2T 2022</t>
  </si>
  <si>
    <t>3T2022</t>
  </si>
  <si>
    <t>3T 2022</t>
  </si>
  <si>
    <t>(1) Sin ajustes por valoración ni operaciones intragrupo</t>
  </si>
  <si>
    <t>Total Activo</t>
  </si>
  <si>
    <r>
      <t xml:space="preserve">Préstamos y anticipos a la clientela Brutos </t>
    </r>
    <r>
      <rPr>
        <vertAlign val="superscript"/>
        <sz val="11"/>
        <color theme="1"/>
        <rFont val="Calibri"/>
        <family val="2"/>
        <scheme val="minor"/>
      </rPr>
      <t>(1</t>
    </r>
    <r>
      <rPr>
        <vertAlign val="superscript"/>
        <sz val="11"/>
        <color theme="1"/>
        <rFont val="Calibri"/>
        <family val="2"/>
      </rPr>
      <t>)</t>
    </r>
  </si>
  <si>
    <r>
      <t xml:space="preserve">Ptmos. y antic. clientela performing brutos </t>
    </r>
    <r>
      <rPr>
        <vertAlign val="superscript"/>
        <sz val="11"/>
        <color theme="1"/>
        <rFont val="Calibri"/>
        <family val="2"/>
        <scheme val="minor"/>
      </rPr>
      <t>(1</t>
    </r>
    <r>
      <rPr>
        <vertAlign val="superscript"/>
        <sz val="11"/>
        <color theme="1"/>
        <rFont val="Calibri"/>
        <family val="2"/>
      </rPr>
      <t>)</t>
    </r>
  </si>
  <si>
    <r>
      <t xml:space="preserve">Recursos de clientes minoristas </t>
    </r>
    <r>
      <rPr>
        <vertAlign val="superscript"/>
        <sz val="11"/>
        <color theme="1"/>
        <rFont val="Calibri"/>
        <family val="2"/>
      </rPr>
      <t>(1)</t>
    </r>
  </si>
  <si>
    <t>Fondos Propios</t>
  </si>
  <si>
    <t>Patrimonio Neto</t>
  </si>
  <si>
    <r>
      <t xml:space="preserve">Ratio de eficiencia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</si>
  <si>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 xml:space="preserve">Rentabilidad sobre los fondos propios tangibles ROTE </t>
    </r>
    <r>
      <rPr>
        <vertAlign val="superscript"/>
        <sz val="11"/>
        <color theme="1"/>
        <rFont val="Calibri"/>
        <family val="2"/>
        <scheme val="minor"/>
      </rPr>
      <t>(2)</t>
    </r>
  </si>
  <si>
    <t xml:space="preserve">Saldos dudosos (a) </t>
  </si>
  <si>
    <r>
      <t>Activos adjudicados Inmobiliarios brutos (b)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</si>
  <si>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>Activos no productivos -NPA- (a+b)</t>
  </si>
  <si>
    <t>Ratio de morosidad</t>
  </si>
  <si>
    <r>
      <t>Ratio de cobertura de la morosidad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</si>
  <si>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 xml:space="preserve">Ratio de cobertura de adjudicados Inmobiliarios </t>
  </si>
  <si>
    <t xml:space="preserve">Ratio de cobertura NPAs </t>
  </si>
  <si>
    <t xml:space="preserve">Coste del riesgo </t>
  </si>
  <si>
    <t>Ratio LtD</t>
  </si>
  <si>
    <t>Ratio de cobertura de liquidez (LCR)</t>
  </si>
  <si>
    <t>Ratio de financiación neta estable (NSFR)</t>
  </si>
  <si>
    <r>
      <t xml:space="preserve">Ratio CET1 </t>
    </r>
    <r>
      <rPr>
        <i/>
        <sz val="11"/>
        <color theme="1"/>
        <rFont val="Calibri"/>
        <family val="2"/>
        <scheme val="minor"/>
      </rPr>
      <t>phase in</t>
    </r>
  </si>
  <si>
    <r>
      <t>Ratio CET1</t>
    </r>
    <r>
      <rPr>
        <i/>
        <sz val="11"/>
        <color theme="1"/>
        <rFont val="Calibri"/>
        <family val="2"/>
        <scheme val="minor"/>
      </rPr>
      <t xml:space="preserve"> fully loaded</t>
    </r>
  </si>
  <si>
    <r>
      <t xml:space="preserve">Ratio de Capital Total </t>
    </r>
    <r>
      <rPr>
        <i/>
        <sz val="11"/>
        <color theme="1"/>
        <rFont val="Calibri"/>
        <family val="2"/>
        <scheme val="minor"/>
      </rPr>
      <t xml:space="preserve">phase in </t>
    </r>
  </si>
  <si>
    <r>
      <t>Ratio de Capital Total</t>
    </r>
    <r>
      <rPr>
        <i/>
        <sz val="11"/>
        <color theme="1"/>
        <rFont val="Calibri"/>
        <family val="2"/>
        <scheme val="minor"/>
      </rPr>
      <t xml:space="preserve"> fully loaded </t>
    </r>
  </si>
  <si>
    <t xml:space="preserve">Activos ponderados por riesgo (APRs) </t>
  </si>
  <si>
    <t xml:space="preserve">Ratio Texas </t>
  </si>
  <si>
    <t>RATIO DE MORA</t>
  </si>
  <si>
    <t>4T2022</t>
  </si>
  <si>
    <t>4T 2022</t>
  </si>
  <si>
    <t>Coste del riesgo recurrente</t>
  </si>
  <si>
    <t>Margen de intereses</t>
  </si>
  <si>
    <t xml:space="preserve">    Cesión temporal de activos</t>
  </si>
  <si>
    <t xml:space="preserve">      Cédulas hipotecarias</t>
  </si>
  <si>
    <t xml:space="preserve">      Otros valores</t>
  </si>
  <si>
    <t xml:space="preserve">      Pasivos subordinados</t>
  </si>
  <si>
    <t>Total recursos de balance</t>
  </si>
  <si>
    <t xml:space="preserve">  Fondos de pensiones</t>
  </si>
  <si>
    <t xml:space="preserve">  Seguros de ahorro</t>
  </si>
  <si>
    <t xml:space="preserve">  Otros patrimonios gestionados</t>
  </si>
  <si>
    <t>1T 2023</t>
  </si>
  <si>
    <t>* Excluyendo impacto del gravamen temporal a la banca que asciende a 63,8 millones de euros y se registra en el primer trimestre de 2023.</t>
  </si>
  <si>
    <t>%*</t>
  </si>
  <si>
    <t>Por seguros</t>
  </si>
  <si>
    <t>Por fondos de inversión</t>
  </si>
  <si>
    <t>Por planes de pensiones</t>
  </si>
  <si>
    <t>Margen Bruto</t>
  </si>
  <si>
    <t>Margen de explotación antes de saneamientos</t>
  </si>
  <si>
    <t>Resultado consolidado del período</t>
  </si>
  <si>
    <t>Activos no corrientes en venta y Otros activos</t>
  </si>
  <si>
    <t>TOTAL RATIO DE MORA</t>
  </si>
  <si>
    <t>(2) En el cálculo de la ratio de eficiencia y del ROTE se ha eliminado el impacto del gravamen temporal a la banca, que en 2023 asciende a 63,8 millones de euros.</t>
  </si>
  <si>
    <t xml:space="preserve">  Fondos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</si>
</sst>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0.0\ \p\p"/>
    <numFmt numFmtId="166" formatCode="0\ \p\p"/>
    <numFmt numFmtId="167" formatCode="dd/mm/yy"/>
    <numFmt numFmtId="168" formatCode="#,##0.00000"/>
    <numFmt numFmtId="169" formatCode="\+0.0\ \p\p;\ \-0.0\ \p\p"/>
    <numFmt numFmtId="170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99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8"/>
      <color theme="1"/>
      <name val="Arial Narrow"/>
      <family val="2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i/>
      <sz val="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0" xfId="0" applyFont="1"/>
    <xf numFmtId="0" fontId="0" fillId="0" borderId="0" xfId="0" quotePrefix="1"/>
    <xf numFmtId="3" fontId="0" fillId="0" borderId="0" xfId="0" applyNumberFormat="1"/>
    <xf numFmtId="3" fontId="3" fillId="0" borderId="0" xfId="0" applyNumberFormat="1" applyFont="1"/>
    <xf numFmtId="164" fontId="3" fillId="2" borderId="0" xfId="2" applyNumberFormat="1" applyFont="1" applyFill="1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7" fillId="0" borderId="0" xfId="0" applyFont="1"/>
    <xf numFmtId="0" fontId="8" fillId="0" borderId="0" xfId="0" applyFont="1"/>
    <xf numFmtId="0" fontId="0" fillId="3" borderId="0" xfId="0" applyFill="1"/>
    <xf numFmtId="1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0" fillId="0" borderId="0" xfId="0" applyNumberFormat="1"/>
    <xf numFmtId="164" fontId="1" fillId="0" borderId="0" xfId="2" applyNumberFormat="1" applyFont="1"/>
    <xf numFmtId="0" fontId="9" fillId="4" borderId="0" xfId="0" applyFont="1" applyFill="1"/>
    <xf numFmtId="0" fontId="10" fillId="4" borderId="0" xfId="0" applyFont="1" applyFill="1"/>
    <xf numFmtId="3" fontId="10" fillId="4" borderId="0" xfId="0" applyNumberFormat="1" applyFont="1" applyFill="1"/>
    <xf numFmtId="164" fontId="10" fillId="4" borderId="0" xfId="0" applyNumberFormat="1" applyFont="1" applyFill="1"/>
    <xf numFmtId="3" fontId="9" fillId="4" borderId="0" xfId="0" applyNumberFormat="1" applyFont="1" applyFill="1"/>
    <xf numFmtId="164" fontId="9" fillId="4" borderId="0" xfId="0" applyNumberFormat="1" applyFont="1" applyFill="1"/>
    <xf numFmtId="164" fontId="9" fillId="4" borderId="0" xfId="2" applyNumberFormat="1" applyFont="1" applyFill="1"/>
    <xf numFmtId="0" fontId="9" fillId="5" borderId="0" xfId="0" applyFont="1" applyFill="1"/>
    <xf numFmtId="3" fontId="9" fillId="5" borderId="0" xfId="0" applyNumberFormat="1" applyFont="1" applyFill="1"/>
    <xf numFmtId="164" fontId="9" fillId="5" borderId="0" xfId="2" applyNumberFormat="1" applyFont="1" applyFill="1"/>
    <xf numFmtId="0" fontId="9" fillId="5" borderId="4" xfId="0" applyFont="1" applyFill="1" applyBorder="1"/>
    <xf numFmtId="3" fontId="9" fillId="5" borderId="4" xfId="0" applyNumberFormat="1" applyFont="1" applyFill="1" applyBorder="1"/>
    <xf numFmtId="164" fontId="9" fillId="5" borderId="4" xfId="2" applyNumberFormat="1" applyFont="1" applyFill="1" applyBorder="1"/>
    <xf numFmtId="164" fontId="3" fillId="0" borderId="0" xfId="2" applyNumberFormat="1" applyFont="1"/>
    <xf numFmtId="0" fontId="3" fillId="6" borderId="0" xfId="0" applyFont="1" applyFill="1" applyAlignment="1">
      <alignment horizontal="left" indent="1"/>
    </xf>
    <xf numFmtId="3" fontId="3" fillId="6" borderId="0" xfId="0" applyNumberFormat="1" applyFont="1" applyFill="1"/>
    <xf numFmtId="164" fontId="3" fillId="6" borderId="0" xfId="2" applyNumberFormat="1" applyFont="1" applyFill="1"/>
    <xf numFmtId="0" fontId="3" fillId="6" borderId="0" xfId="0" applyFont="1" applyFill="1" applyAlignment="1">
      <alignment horizontal="left" indent="2"/>
    </xf>
    <xf numFmtId="0" fontId="3" fillId="6" borderId="0" xfId="0" applyFont="1" applyFill="1"/>
    <xf numFmtId="0" fontId="3" fillId="6" borderId="5" xfId="0" applyFont="1" applyFill="1" applyBorder="1"/>
    <xf numFmtId="3" fontId="3" fillId="6" borderId="5" xfId="0" applyNumberFormat="1" applyFont="1" applyFill="1" applyBorder="1"/>
    <xf numFmtId="164" fontId="3" fillId="6" borderId="5" xfId="2" applyNumberFormat="1" applyFont="1" applyFill="1" applyBorder="1"/>
    <xf numFmtId="164" fontId="3" fillId="0" borderId="0" xfId="2" applyNumberFormat="1" applyFont="1" applyAlignment="1">
      <alignment horizontal="right"/>
    </xf>
    <xf numFmtId="164" fontId="3" fillId="6" borderId="0" xfId="2" applyNumberFormat="1" applyFont="1" applyFill="1" applyAlignment="1">
      <alignment horizontal="right"/>
    </xf>
    <xf numFmtId="164" fontId="3" fillId="6" borderId="5" xfId="2" applyNumberFormat="1" applyFont="1" applyFill="1" applyBorder="1" applyAlignment="1">
      <alignment horizontal="right"/>
    </xf>
    <xf numFmtId="164" fontId="9" fillId="4" borderId="0" xfId="2" applyNumberFormat="1" applyFont="1" applyFill="1" applyAlignment="1">
      <alignment horizontal="right"/>
    </xf>
    <xf numFmtId="0" fontId="11" fillId="0" borderId="0" xfId="0" applyFont="1"/>
    <xf numFmtId="0" fontId="9" fillId="7" borderId="5" xfId="0" applyFont="1" applyFill="1" applyBorder="1"/>
    <xf numFmtId="3" fontId="9" fillId="7" borderId="5" xfId="0" applyNumberFormat="1" applyFont="1" applyFill="1" applyBorder="1"/>
    <xf numFmtId="4" fontId="9" fillId="4" borderId="0" xfId="2" applyNumberFormat="1" applyFont="1" applyFill="1"/>
    <xf numFmtId="4" fontId="0" fillId="0" borderId="0" xfId="0" applyNumberFormat="1"/>
    <xf numFmtId="4" fontId="9" fillId="4" borderId="0" xfId="0" applyNumberFormat="1" applyFont="1" applyFill="1" applyAlignment="1">
      <alignment horizontal="right"/>
    </xf>
    <xf numFmtId="4" fontId="9" fillId="4" borderId="0" xfId="0" applyNumberFormat="1" applyFont="1" applyFill="1"/>
    <xf numFmtId="9" fontId="0" fillId="0" borderId="0" xfId="0" applyNumberFormat="1"/>
    <xf numFmtId="0" fontId="9" fillId="4" borderId="5" xfId="0" applyFont="1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9" fillId="3" borderId="6" xfId="0" applyFont="1" applyFill="1" applyBorder="1"/>
    <xf numFmtId="10" fontId="12" fillId="0" borderId="0" xfId="0" applyNumberFormat="1" applyFont="1"/>
    <xf numFmtId="165" fontId="0" fillId="0" borderId="0" xfId="0" applyNumberFormat="1"/>
    <xf numFmtId="0" fontId="5" fillId="0" borderId="0" xfId="0" applyFont="1" applyAlignment="1">
      <alignment vertical="top"/>
    </xf>
    <xf numFmtId="165" fontId="3" fillId="6" borderId="0" xfId="2" applyNumberFormat="1" applyFont="1" applyFill="1" applyAlignment="1">
      <alignment horizontal="right"/>
    </xf>
    <xf numFmtId="165" fontId="3" fillId="6" borderId="5" xfId="2" applyNumberFormat="1" applyFont="1" applyFill="1" applyBorder="1" applyAlignment="1">
      <alignment horizontal="right"/>
    </xf>
    <xf numFmtId="165" fontId="3" fillId="0" borderId="0" xfId="2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165" fontId="9" fillId="4" borderId="0" xfId="2" applyNumberFormat="1" applyFont="1" applyFill="1" applyAlignment="1">
      <alignment horizontal="right"/>
    </xf>
    <xf numFmtId="166" fontId="0" fillId="0" borderId="0" xfId="0" applyNumberFormat="1"/>
    <xf numFmtId="164" fontId="9" fillId="0" borderId="0" xfId="2" applyNumberFormat="1" applyFont="1" applyFill="1" applyBorder="1" applyAlignment="1">
      <alignment horizontal="right"/>
    </xf>
    <xf numFmtId="3" fontId="0" fillId="3" borderId="0" xfId="0" applyNumberFormat="1" applyFill="1"/>
    <xf numFmtId="4" fontId="1" fillId="0" borderId="0" xfId="2" applyNumberFormat="1" applyFont="1"/>
    <xf numFmtId="0" fontId="0" fillId="8" borderId="0" xfId="0" applyFill="1"/>
    <xf numFmtId="164" fontId="1" fillId="0" borderId="0" xfId="2" applyNumberFormat="1" applyFont="1" applyAlignment="1">
      <alignment horizontal="right"/>
    </xf>
    <xf numFmtId="3" fontId="13" fillId="0" borderId="0" xfId="0" applyNumberFormat="1" applyFont="1"/>
    <xf numFmtId="10" fontId="9" fillId="4" borderId="5" xfId="2" applyNumberFormat="1" applyFont="1" applyFill="1" applyBorder="1" applyAlignment="1">
      <alignment horizontal="right"/>
    </xf>
    <xf numFmtId="4" fontId="5" fillId="0" borderId="0" xfId="0" applyNumberFormat="1" applyFont="1"/>
    <xf numFmtId="0" fontId="14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 indent="5"/>
    </xf>
    <xf numFmtId="0" fontId="16" fillId="3" borderId="0" xfId="1" applyFont="1" applyFill="1" applyAlignment="1">
      <alignment horizontal="left" vertical="center"/>
    </xf>
    <xf numFmtId="0" fontId="17" fillId="0" borderId="0" xfId="0" applyFont="1"/>
    <xf numFmtId="0" fontId="18" fillId="3" borderId="5" xfId="0" applyFont="1" applyFill="1" applyBorder="1"/>
    <xf numFmtId="168" fontId="0" fillId="0" borderId="0" xfId="0" applyNumberFormat="1"/>
    <xf numFmtId="0" fontId="13" fillId="0" borderId="0" xfId="0" applyFont="1"/>
    <xf numFmtId="0" fontId="0" fillId="0" borderId="0" xfId="0" applyAlignment="1">
      <alignment horizontal="left" indent="12"/>
    </xf>
    <xf numFmtId="14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right" wrapText="1"/>
    </xf>
    <xf numFmtId="0" fontId="0" fillId="0" borderId="0" xfId="0" applyAlignment="1">
      <alignment wrapText="1"/>
    </xf>
    <xf numFmtId="164" fontId="9" fillId="4" borderId="0" xfId="2" applyNumberFormat="1" applyFont="1" applyFill="1" applyBorder="1" applyAlignment="1">
      <alignment horizontal="right"/>
    </xf>
    <xf numFmtId="0" fontId="19" fillId="6" borderId="0" xfId="0" applyFont="1" applyFill="1"/>
    <xf numFmtId="3" fontId="19" fillId="6" borderId="0" xfId="0" applyNumberFormat="1" applyFont="1" applyFill="1"/>
    <xf numFmtId="4" fontId="19" fillId="6" borderId="0" xfId="2" applyNumberFormat="1" applyFont="1" applyFill="1"/>
    <xf numFmtId="4" fontId="19" fillId="6" borderId="0" xfId="0" applyNumberFormat="1" applyFont="1" applyFill="1"/>
    <xf numFmtId="0" fontId="19" fillId="5" borderId="6" xfId="0" applyFont="1" applyFill="1" applyBorder="1"/>
    <xf numFmtId="3" fontId="19" fillId="5" borderId="6" xfId="0" applyNumberFormat="1" applyFont="1" applyFill="1" applyBorder="1"/>
    <xf numFmtId="4" fontId="19" fillId="5" borderId="6" xfId="0" applyNumberFormat="1" applyFont="1" applyFill="1" applyBorder="1"/>
    <xf numFmtId="0" fontId="20" fillId="0" borderId="0" xfId="0" applyFont="1"/>
    <xf numFmtId="165" fontId="9" fillId="4" borderId="0" xfId="0" applyNumberFormat="1" applyFont="1" applyFill="1"/>
    <xf numFmtId="9" fontId="3" fillId="0" borderId="0" xfId="2" applyFont="1"/>
    <xf numFmtId="164" fontId="0" fillId="0" borderId="0" xfId="2" applyNumberFormat="1" applyFont="1" applyAlignment="1">
      <alignment horizontal="right"/>
    </xf>
    <xf numFmtId="0" fontId="9" fillId="7" borderId="0" xfId="0" applyFont="1" applyFill="1"/>
    <xf numFmtId="3" fontId="9" fillId="7" borderId="0" xfId="0" applyNumberFormat="1" applyFont="1" applyFill="1"/>
    <xf numFmtId="14" fontId="9" fillId="4" borderId="0" xfId="0" applyNumberFormat="1" applyFont="1" applyFill="1"/>
    <xf numFmtId="3" fontId="8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 wrapText="1"/>
    </xf>
    <xf numFmtId="164" fontId="13" fillId="3" borderId="0" xfId="2" applyNumberFormat="1" applyFont="1" applyFill="1"/>
    <xf numFmtId="164" fontId="13" fillId="0" borderId="0" xfId="2" applyNumberFormat="1" applyFont="1" applyFill="1"/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right" wrapText="1"/>
    </xf>
    <xf numFmtId="164" fontId="0" fillId="0" borderId="0" xfId="2" applyNumberFormat="1" applyFont="1"/>
    <xf numFmtId="169" fontId="11" fillId="2" borderId="0" xfId="0" applyNumberFormat="1" applyFont="1" applyFill="1"/>
    <xf numFmtId="0" fontId="18" fillId="3" borderId="0" xfId="0" applyFont="1" applyFill="1" applyAlignment="1">
      <alignment wrapText="1"/>
    </xf>
    <xf numFmtId="164" fontId="9" fillId="7" borderId="5" xfId="2" applyNumberFormat="1" applyFont="1" applyFill="1" applyBorder="1"/>
    <xf numFmtId="164" fontId="1" fillId="0" borderId="0" xfId="2" applyNumberFormat="1" applyFont="1" applyFill="1"/>
    <xf numFmtId="9" fontId="0" fillId="0" borderId="0" xfId="2" applyFont="1"/>
    <xf numFmtId="3" fontId="9" fillId="4" borderId="0" xfId="2" applyNumberFormat="1" applyFont="1" applyFill="1"/>
    <xf numFmtId="0" fontId="26" fillId="0" borderId="0" xfId="0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right"/>
    </xf>
    <xf numFmtId="10" fontId="13" fillId="0" borderId="0" xfId="2" applyNumberFormat="1" applyFont="1" applyFill="1"/>
    <xf numFmtId="9" fontId="1" fillId="0" borderId="0" xfId="2" applyFont="1" applyFill="1"/>
    <xf numFmtId="0" fontId="27" fillId="0" borderId="0" xfId="0" applyFont="1"/>
    <xf numFmtId="0" fontId="12" fillId="0" borderId="0" xfId="0" applyFont="1" applyAlignment="1">
      <alignment horizontal="center"/>
    </xf>
    <xf numFmtId="3" fontId="27" fillId="0" borderId="0" xfId="0" applyNumberFormat="1" applyFont="1"/>
    <xf numFmtId="164" fontId="0" fillId="0" borderId="0" xfId="2" applyNumberFormat="1" applyFont="1" applyFill="1"/>
    <xf numFmtId="0" fontId="13" fillId="0" borderId="0" xfId="0" applyFont="1" applyAlignment="1">
      <alignment horizontal="left" indent="2"/>
    </xf>
    <xf numFmtId="14" fontId="28" fillId="0" borderId="0" xfId="0" applyNumberFormat="1" applyFont="1"/>
    <xf numFmtId="0" fontId="28" fillId="0" borderId="0" xfId="0" applyFont="1"/>
    <xf numFmtId="3" fontId="3" fillId="6" borderId="0" xfId="2" applyNumberFormat="1" applyFont="1" applyFill="1" applyAlignment="1">
      <alignment horizontal="right"/>
    </xf>
    <xf numFmtId="3" fontId="3" fillId="6" borderId="5" xfId="2" applyNumberFormat="1" applyFont="1" applyFill="1" applyBorder="1" applyAlignment="1">
      <alignment horizontal="right"/>
    </xf>
    <xf numFmtId="10" fontId="1" fillId="0" borderId="0" xfId="2" applyNumberFormat="1" applyFont="1" applyFill="1"/>
    <xf numFmtId="170" fontId="9" fillId="4" borderId="0" xfId="0" applyNumberFormat="1" applyFont="1" applyFill="1"/>
    <xf numFmtId="170" fontId="0" fillId="0" borderId="0" xfId="0" applyNumberFormat="1"/>
    <xf numFmtId="170" fontId="19" fillId="6" borderId="0" xfId="0" applyNumberFormat="1" applyFont="1" applyFill="1"/>
    <xf numFmtId="0" fontId="21" fillId="0" borderId="0" xfId="0" applyFont="1" applyAlignment="1">
      <alignment horizontal="left" vertical="top" wrapText="1"/>
    </xf>
    <xf numFmtId="0" fontId="18" fillId="3" borderId="0" xfId="0" applyFont="1" applyFill="1" applyAlignment="1">
      <alignment horizontal="left" vertical="center" wrapText="1"/>
    </xf>
    <xf numFmtId="14" fontId="29" fillId="0" borderId="0" xfId="0" applyNumberFormat="1" applyFont="1"/>
    <xf numFmtId="0" fontId="0" fillId="0" borderId="0" xfId="0" applyAlignment="1">
      <alignment horizontal="left" wrapText="1"/>
    </xf>
    <xf numFmtId="0" fontId="9" fillId="3" borderId="0" xfId="0" applyFont="1" applyFill="1"/>
    <xf numFmtId="165" fontId="13" fillId="0" borderId="0" xfId="2" applyNumberFormat="1" applyFont="1" applyFill="1" applyAlignment="1">
      <alignment horizontal="right"/>
    </xf>
    <xf numFmtId="164" fontId="0" fillId="0" borderId="0" xfId="2" applyNumberFormat="1" applyFont="1" applyFill="1" applyAlignment="1">
      <alignment horizontal="right"/>
    </xf>
    <xf numFmtId="0" fontId="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18" fillId="3" borderId="0" xfId="0" applyFont="1" applyFill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unicajabanco.com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1609725</xdr:colOff>
      <xdr:row>0</xdr:row>
      <xdr:rowOff>66675</xdr:rowOff>
    </xdr:from>
    <xdr:to>
      <xdr:col>2</xdr:col>
      <xdr:colOff>266700</xdr:colOff>
      <xdr:row>1</xdr:row>
      <xdr:rowOff>200025</xdr:rowOff>
    </xdr:to>
    <xdr:pic>
      <xdr:nvPicPr>
        <xdr:cNvPr id="1025" name="1 Imagen" descr="Unicaja Banc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66675"/>
          <a:ext cx="14287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214032</xdr:colOff>
      <xdr:row>0</xdr:row>
      <xdr:rowOff>94130</xdr:rowOff>
    </xdr:from>
    <xdr:to>
      <xdr:col>7</xdr:col>
      <xdr:colOff>156882</xdr:colOff>
      <xdr:row>2</xdr:row>
      <xdr:rowOff>86286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408208" y="94130"/>
          <a:ext cx="704850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705975</xdr:colOff>
      <xdr:row>1</xdr:row>
      <xdr:rowOff>0</xdr:rowOff>
    </xdr:from>
    <xdr:to>
      <xdr:col>7</xdr:col>
      <xdr:colOff>693649</xdr:colOff>
      <xdr:row>2</xdr:row>
      <xdr:rowOff>203387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9300887" y="212912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247650</xdr:colOff>
      <xdr:row>1</xdr:row>
      <xdr:rowOff>190500</xdr:rowOff>
    </xdr:from>
    <xdr:to>
      <xdr:col>21</xdr:col>
      <xdr:colOff>190500</xdr:colOff>
      <xdr:row>4</xdr:row>
      <xdr:rowOff>3362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0496550" y="190500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0</xdr:row>
      <xdr:rowOff>180975</xdr:rowOff>
    </xdr:from>
    <xdr:to>
      <xdr:col>11</xdr:col>
      <xdr:colOff>123825</xdr:colOff>
      <xdr:row>2</xdr:row>
      <xdr:rowOff>174812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715250" y="180975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0</xdr:row>
      <xdr:rowOff>123825</xdr:rowOff>
    </xdr:from>
    <xdr:to>
      <xdr:col>8</xdr:col>
      <xdr:colOff>171450</xdr:colOff>
      <xdr:row>2</xdr:row>
      <xdr:rowOff>117662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9048750" y="123825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190500</xdr:rowOff>
    </xdr:from>
    <xdr:to>
      <xdr:col>7</xdr:col>
      <xdr:colOff>257175</xdr:colOff>
      <xdr:row>2</xdr:row>
      <xdr:rowOff>193862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134225" y="190500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663543</xdr:colOff>
      <xdr:row>1</xdr:row>
      <xdr:rowOff>133350</xdr:rowOff>
    </xdr:from>
    <xdr:to>
      <xdr:col>7</xdr:col>
      <xdr:colOff>606393</xdr:colOff>
      <xdr:row>3</xdr:row>
      <xdr:rowOff>136712</xdr:rowOff>
    </xdr:to>
    <xdr:sp macro="" textlink="">
      <xdr:nvSpPr>
        <xdr:cNvPr id="5" name="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373626" y="334433"/>
          <a:ext cx="704850" cy="394946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305369</xdr:colOff>
      <xdr:row>1</xdr:row>
      <xdr:rowOff>47625</xdr:rowOff>
    </xdr:from>
    <xdr:to>
      <xdr:col>7</xdr:col>
      <xdr:colOff>248219</xdr:colOff>
      <xdr:row>3</xdr:row>
      <xdr:rowOff>50987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774340" y="249331"/>
          <a:ext cx="704850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494189</xdr:colOff>
      <xdr:row>1</xdr:row>
      <xdr:rowOff>142875</xdr:rowOff>
    </xdr:from>
    <xdr:to>
      <xdr:col>7</xdr:col>
      <xdr:colOff>437039</xdr:colOff>
      <xdr:row>3</xdr:row>
      <xdr:rowOff>146237</xdr:rowOff>
    </xdr:to>
    <xdr:sp macro="" textlink="">
      <xdr:nvSpPr>
        <xdr:cNvPr id="7" name="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383130" y="344581"/>
          <a:ext cx="592791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261665</xdr:colOff>
      <xdr:row>1</xdr:row>
      <xdr:rowOff>39220</xdr:rowOff>
    </xdr:from>
    <xdr:to>
      <xdr:col>7</xdr:col>
      <xdr:colOff>204515</xdr:colOff>
      <xdr:row>3</xdr:row>
      <xdr:rowOff>33057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150606" y="240926"/>
          <a:ext cx="704850" cy="397249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238133</xdr:colOff>
      <xdr:row>1</xdr:row>
      <xdr:rowOff>42582</xdr:rowOff>
    </xdr:from>
    <xdr:to>
      <xdr:col>7</xdr:col>
      <xdr:colOff>180983</xdr:colOff>
      <xdr:row>3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62958" y="242607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238133</xdr:colOff>
      <xdr:row>1</xdr:row>
      <xdr:rowOff>42582</xdr:rowOff>
    </xdr:from>
    <xdr:to>
      <xdr:col>7</xdr:col>
      <xdr:colOff>180983</xdr:colOff>
      <xdr:row>3</xdr:row>
      <xdr:rowOff>45944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149486" y="244288"/>
          <a:ext cx="704850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171450</xdr:rowOff>
    </xdr:from>
    <xdr:to>
      <xdr:col>10</xdr:col>
      <xdr:colOff>257175</xdr:colOff>
      <xdr:row>2</xdr:row>
      <xdr:rowOff>165287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58050" y="171450"/>
          <a:ext cx="771525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91335</xdr:colOff>
      <xdr:row>1</xdr:row>
      <xdr:rowOff>57150</xdr:rowOff>
    </xdr:from>
    <xdr:to>
      <xdr:col>7</xdr:col>
      <xdr:colOff>34184</xdr:colOff>
      <xdr:row>3</xdr:row>
      <xdr:rowOff>0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450923" y="258856"/>
          <a:ext cx="660026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showGridLines="0" tabSelected="1" zoomScaleNormal="100" workbookViewId="0"/>
  </sheetViews>
  <sheetFormatPr baseColWidth="10" defaultColWidth="11.453125" defaultRowHeight="14.5" x14ac:dyDescent="0.35"/>
  <cols>
    <col min="1" max="1" width="11.453125" style="21" customWidth="1"/>
    <col min="2" max="2" width="41.54296875" style="21" bestFit="1" customWidth="1"/>
    <col min="3" max="3" width="11.453125" style="21" customWidth="1"/>
  </cols>
  <sheetData>
    <row r="1" spans="2:2" ht="37.5" customHeight="1" x14ac:dyDescent="0.35">
      <c r="B1" s="81" t="s">
        <v>2</v>
      </c>
    </row>
    <row r="2" spans="2:2" ht="18.5" x14ac:dyDescent="0.35">
      <c r="B2" s="82"/>
    </row>
    <row r="3" spans="2:2" ht="20.149999999999999" customHeight="1" x14ac:dyDescent="0.35">
      <c r="B3" s="83" t="s">
        <v>10</v>
      </c>
    </row>
    <row r="4" spans="2:2" ht="20.149999999999999" customHeight="1" x14ac:dyDescent="0.35">
      <c r="B4" s="83" t="s">
        <v>11</v>
      </c>
    </row>
    <row r="5" spans="2:2" ht="20.149999999999999" customHeight="1" x14ac:dyDescent="0.35">
      <c r="B5" s="83" t="s">
        <v>12</v>
      </c>
    </row>
    <row r="6" spans="2:2" ht="20.149999999999999" customHeight="1" x14ac:dyDescent="0.35">
      <c r="B6" s="83" t="s">
        <v>13</v>
      </c>
    </row>
    <row r="7" spans="2:2" s="21" customFormat="1" ht="20.149999999999999" customHeight="1" x14ac:dyDescent="0.35">
      <c r="B7" s="83" t="s">
        <v>218</v>
      </c>
    </row>
    <row r="8" spans="2:2" s="21" customFormat="1" ht="20.149999999999999" customHeight="1" x14ac:dyDescent="0.35">
      <c r="B8" s="83" t="s">
        <v>211</v>
      </c>
    </row>
    <row r="9" spans="2:2" s="21" customFormat="1" ht="20.149999999999999" customHeight="1" x14ac:dyDescent="0.35">
      <c r="B9" s="83" t="s">
        <v>212</v>
      </c>
    </row>
    <row r="10" spans="2:2" s="21" customFormat="1" ht="20.149999999999999" customHeight="1" x14ac:dyDescent="0.35">
      <c r="B10" s="83" t="s">
        <v>213</v>
      </c>
    </row>
    <row r="11" spans="2:2" s="21" customFormat="1" ht="20.149999999999999" customHeight="1" x14ac:dyDescent="0.35">
      <c r="B11" s="83" t="s">
        <v>214</v>
      </c>
    </row>
    <row r="12" spans="2:2" s="21" customFormat="1" ht="20.149999999999999" customHeight="1" x14ac:dyDescent="0.35">
      <c r="B12" s="83" t="s">
        <v>215</v>
      </c>
    </row>
    <row r="13" spans="2:2" s="21" customFormat="1" ht="20.149999999999999" customHeight="1" x14ac:dyDescent="0.35">
      <c r="B13" s="83" t="s">
        <v>216</v>
      </c>
    </row>
    <row r="14" spans="2:2" s="21" customFormat="1" ht="20.149999999999999" customHeight="1" x14ac:dyDescent="0.35">
      <c r="B14" s="83" t="s">
        <v>217</v>
      </c>
    </row>
    <row r="15" spans="2:2" s="21" customFormat="1" ht="20.149999999999999" customHeight="1" x14ac:dyDescent="0.35">
      <c r="B15" s="83" t="s">
        <v>224</v>
      </c>
    </row>
    <row r="16" spans="2:2" s="21" customFormat="1" ht="20.149999999999999" customHeight="1" x14ac:dyDescent="0.35">
      <c r="B16" s="83" t="s">
        <v>225</v>
      </c>
    </row>
    <row r="17" spans="2:2" x14ac:dyDescent="0.35">
      <c r="B17" s="83"/>
    </row>
  </sheetData>
  <hyperlinks>
    <hyperlink ref="B3" location="Relevantes!A1" display="1. Datos Relevantes " xr:uid="{00000000-0004-0000-0000-000000000000}"/>
    <hyperlink ref="B4" location="Balance!A1" display="2. Total Balance" xr:uid="{00000000-0004-0000-0000-000001000000}"/>
    <hyperlink ref="B5" location="Recursos!A1" display="3. Recursos" xr:uid="{00000000-0004-0000-0000-000002000000}"/>
    <hyperlink ref="B6" location="'Credito Performing'!A1" display="4. Crédito performing" xr:uid="{00000000-0004-0000-0000-000003000000}"/>
    <hyperlink ref="B8" location="'Dudosos (I)'!A1" display="5. Dudosos (I)" xr:uid="{00000000-0004-0000-0000-000004000000}"/>
    <hyperlink ref="B10" location="'Adjudicados (I)'!A1" display="7. Adjudicados (I)" xr:uid="{00000000-0004-0000-0000-000005000000}"/>
    <hyperlink ref="B12" location="Resultados!A1" display="9. Resultados" xr:uid="{00000000-0004-0000-0000-000006000000}"/>
    <hyperlink ref="B13" location="'Rend &amp; Costes'!A1" display="10. Rendimientos y costes" xr:uid="{00000000-0004-0000-0000-000007000000}"/>
    <hyperlink ref="B14" location="Comisiones!A1" display="11. Comisiones" xr:uid="{00000000-0004-0000-0000-000008000000}"/>
    <hyperlink ref="B9" location="'Dudosos (II)'!A1" display="6. Dudosos (II)" xr:uid="{00000000-0004-0000-0000-000009000000}"/>
    <hyperlink ref="B11" location="'Adjudicados (II)'!A1" display="8. Adjudicados (II)" xr:uid="{00000000-0004-0000-0000-00000A000000}"/>
    <hyperlink ref="B7" location="'Riesgo de crédito por Stage'!A1" display="5. Riesgo de crédito por Stage" xr:uid="{00000000-0004-0000-0000-00000B000000}"/>
    <hyperlink ref="B15" location="'Dudosos (II)'!A1" display="6. Dudosos (II)" xr:uid="{00000000-0004-0000-0000-00000C000000}"/>
    <hyperlink ref="B16" location="Solvencia!Área_de_impresión" display="14. Solvencia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70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baseColWidth="10" defaultRowHeight="14.5" x14ac:dyDescent="0.35"/>
  <cols>
    <col min="1" max="1" width="51.453125" customWidth="1"/>
    <col min="2" max="6" width="11.453125" customWidth="1"/>
  </cols>
  <sheetData>
    <row r="1" spans="1:6" ht="15.5" x14ac:dyDescent="0.35">
      <c r="A1" s="19" t="s">
        <v>122</v>
      </c>
      <c r="B1" s="130"/>
      <c r="C1" s="130"/>
      <c r="D1" s="130"/>
      <c r="E1" s="130"/>
      <c r="F1" s="130"/>
    </row>
    <row r="2" spans="1:6" ht="15" thickBot="1" x14ac:dyDescent="0.4">
      <c r="A2" s="20" t="s">
        <v>49</v>
      </c>
      <c r="B2" s="22" t="s">
        <v>270</v>
      </c>
      <c r="C2" s="22" t="s">
        <v>259</v>
      </c>
      <c r="D2" s="22" t="s">
        <v>230</v>
      </c>
      <c r="E2" s="22" t="s">
        <v>228</v>
      </c>
      <c r="F2" s="22" t="s">
        <v>227</v>
      </c>
    </row>
    <row r="3" spans="1:6" x14ac:dyDescent="0.35">
      <c r="A3" s="1" t="s">
        <v>123</v>
      </c>
      <c r="B3" s="1"/>
      <c r="C3" s="1"/>
      <c r="D3" s="1"/>
      <c r="E3" s="1"/>
      <c r="F3" s="1"/>
    </row>
    <row r="4" spans="1:6" x14ac:dyDescent="0.35">
      <c r="A4" s="33" t="s">
        <v>124</v>
      </c>
      <c r="B4" s="34">
        <v>1833.068554679985</v>
      </c>
      <c r="C4" s="34">
        <v>1886.7404980199885</v>
      </c>
      <c r="D4" s="34">
        <v>1943.3024506499914</v>
      </c>
      <c r="E4" s="34">
        <v>2092.8165948699998</v>
      </c>
      <c r="F4" s="34">
        <v>2208.5598206799996</v>
      </c>
    </row>
    <row r="5" spans="1:6" x14ac:dyDescent="0.35">
      <c r="A5" t="s">
        <v>112</v>
      </c>
      <c r="B5" s="12">
        <v>45.353614870008485</v>
      </c>
      <c r="C5" s="12">
        <v>40.95821252999626</v>
      </c>
      <c r="D5" s="12">
        <v>18.251963229997287</v>
      </c>
      <c r="E5" s="12">
        <v>14.628693989991703</v>
      </c>
      <c r="F5" s="12">
        <v>38.501751910000436</v>
      </c>
    </row>
    <row r="6" spans="1:6" x14ac:dyDescent="0.35">
      <c r="A6" t="s">
        <v>113</v>
      </c>
      <c r="B6" s="12">
        <v>-88.013730879999983</v>
      </c>
      <c r="C6" s="12">
        <v>-94.630155869999768</v>
      </c>
      <c r="D6" s="12">
        <v>-74.813915860000193</v>
      </c>
      <c r="E6" s="12">
        <v>-164.14283821000004</v>
      </c>
      <c r="F6" s="12">
        <v>-154.24497772000001</v>
      </c>
    </row>
    <row r="7" spans="1:6" x14ac:dyDescent="0.35">
      <c r="A7" s="26" t="s">
        <v>125</v>
      </c>
      <c r="B7" s="30">
        <v>1790.4084386699935</v>
      </c>
      <c r="C7" s="30">
        <v>1833.068554679985</v>
      </c>
      <c r="D7" s="30">
        <v>1886.7404980199885</v>
      </c>
      <c r="E7" s="30">
        <v>1943.3024506499914</v>
      </c>
      <c r="F7" s="30">
        <v>2092.8165948699998</v>
      </c>
    </row>
    <row r="8" spans="1:6" x14ac:dyDescent="0.35">
      <c r="A8" s="1" t="s">
        <v>126</v>
      </c>
      <c r="B8" s="102">
        <v>4.8014424040657505E-2</v>
      </c>
      <c r="C8" s="102">
        <v>5.0155363691672471E-2</v>
      </c>
      <c r="D8" s="102">
        <v>3.8498338657977096E-2</v>
      </c>
      <c r="E8" s="102">
        <v>7.84315446524812E-2</v>
      </c>
      <c r="F8" s="102">
        <v>6.9839619590883029E-2</v>
      </c>
    </row>
    <row r="9" spans="1:6" x14ac:dyDescent="0.35">
      <c r="B9" s="125"/>
      <c r="C9" s="125"/>
      <c r="D9" s="125"/>
      <c r="E9" s="125"/>
      <c r="F9" s="125"/>
    </row>
    <row r="10" spans="1:6" x14ac:dyDescent="0.35">
      <c r="F10" s="126"/>
    </row>
    <row r="11" spans="1:6" x14ac:dyDescent="0.35">
      <c r="F11" s="12"/>
    </row>
    <row r="70" spans="1:4" x14ac:dyDescent="0.35">
      <c r="A70" s="76"/>
      <c r="B70" s="76"/>
      <c r="C70" s="76"/>
      <c r="D70" s="76"/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7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5" x14ac:dyDescent="0.35"/>
  <cols>
    <col min="1" max="1" width="72.7265625" customWidth="1"/>
    <col min="2" max="2" width="11.54296875" customWidth="1"/>
    <col min="3" max="3" width="11.26953125" bestFit="1" customWidth="1"/>
    <col min="4" max="4" width="11.26953125" customWidth="1"/>
    <col min="5" max="5" width="11.26953125" bestFit="1" customWidth="1"/>
    <col min="6" max="8" width="10.7265625" customWidth="1"/>
  </cols>
  <sheetData>
    <row r="1" spans="1:6" ht="16.5" customHeight="1" x14ac:dyDescent="0.35">
      <c r="A1" s="84" t="s">
        <v>14</v>
      </c>
      <c r="B1" s="84"/>
      <c r="D1" s="148" t="s">
        <v>127</v>
      </c>
      <c r="E1" s="148"/>
      <c r="F1" s="148"/>
    </row>
    <row r="2" spans="1:6" x14ac:dyDescent="0.35">
      <c r="A2" s="20" t="s">
        <v>49</v>
      </c>
      <c r="B2" s="8">
        <f>MAX(Relevantes!$2:$2)</f>
        <v>45016</v>
      </c>
      <c r="C2" s="8">
        <f>EOMONTH(B2,-12)</f>
        <v>44651</v>
      </c>
      <c r="D2" s="9" t="s">
        <v>128</v>
      </c>
      <c r="E2" s="9" t="s">
        <v>129</v>
      </c>
      <c r="F2" s="3" t="s">
        <v>272</v>
      </c>
    </row>
    <row r="3" spans="1:6" ht="22.5" customHeight="1" x14ac:dyDescent="0.35">
      <c r="A3" t="s">
        <v>130</v>
      </c>
      <c r="B3" s="12">
        <v>479.84500000000003</v>
      </c>
      <c r="C3" s="12">
        <v>276.893956</v>
      </c>
      <c r="D3" s="12">
        <f t="shared" ref="D3:D26" si="0">+B3-C3</f>
        <v>202.95104400000002</v>
      </c>
      <c r="E3" s="113">
        <f t="shared" ref="E3:E23" si="1">+D3/C3</f>
        <v>0.73295584682245651</v>
      </c>
      <c r="F3" s="113">
        <v>0.73295584682245662</v>
      </c>
    </row>
    <row r="4" spans="1:6" x14ac:dyDescent="0.35">
      <c r="A4" t="s">
        <v>131</v>
      </c>
      <c r="B4" s="12">
        <v>-187.18600000000001</v>
      </c>
      <c r="C4" s="12">
        <v>-42.320580450000001</v>
      </c>
      <c r="D4" s="12">
        <f t="shared" si="0"/>
        <v>-144.86541955000001</v>
      </c>
      <c r="E4" s="113">
        <f t="shared" si="1"/>
        <v>3.4230489754542108</v>
      </c>
      <c r="F4" s="113"/>
    </row>
    <row r="5" spans="1:6" x14ac:dyDescent="0.35">
      <c r="A5" s="26" t="s">
        <v>132</v>
      </c>
      <c r="B5" s="30">
        <v>292.65899999999999</v>
      </c>
      <c r="C5" s="30">
        <v>234.57337555000004</v>
      </c>
      <c r="D5" s="30">
        <f t="shared" si="0"/>
        <v>58.085624449999955</v>
      </c>
      <c r="E5" s="32">
        <f t="shared" si="1"/>
        <v>0.24762240946487477</v>
      </c>
      <c r="F5" s="32">
        <v>0.24762240946487468</v>
      </c>
    </row>
    <row r="6" spans="1:6" x14ac:dyDescent="0.35">
      <c r="A6" t="s">
        <v>133</v>
      </c>
      <c r="B6" s="12">
        <v>8.6999999999999994E-2</v>
      </c>
      <c r="C6" s="12">
        <v>0.77953800000000006</v>
      </c>
      <c r="D6" s="12">
        <f t="shared" si="0"/>
        <v>-0.6925380000000001</v>
      </c>
      <c r="E6" s="113">
        <f t="shared" si="1"/>
        <v>-0.88839543421872957</v>
      </c>
      <c r="F6" s="113">
        <v>-0.88839543421872957</v>
      </c>
    </row>
    <row r="7" spans="1:6" x14ac:dyDescent="0.35">
      <c r="A7" t="s">
        <v>134</v>
      </c>
      <c r="B7" s="12">
        <v>13.618</v>
      </c>
      <c r="C7" s="12">
        <v>2.6446690240500002</v>
      </c>
      <c r="D7" s="12">
        <f t="shared" si="0"/>
        <v>10.973330975950001</v>
      </c>
      <c r="E7" s="113">
        <f t="shared" si="1"/>
        <v>4.1492265671662887</v>
      </c>
      <c r="F7" s="113"/>
    </row>
    <row r="8" spans="1:6" x14ac:dyDescent="0.35">
      <c r="A8" t="s">
        <v>135</v>
      </c>
      <c r="B8" s="12">
        <v>134.953</v>
      </c>
      <c r="C8" s="12">
        <v>133.196597</v>
      </c>
      <c r="D8" s="12">
        <f t="shared" si="0"/>
        <v>1.7564030000000059</v>
      </c>
      <c r="E8" s="113">
        <f t="shared" si="1"/>
        <v>1.318654559920931E-2</v>
      </c>
      <c r="F8" s="113">
        <v>1.3186545599209287E-2</v>
      </c>
    </row>
    <row r="9" spans="1:6" x14ac:dyDescent="0.35">
      <c r="A9" t="s">
        <v>136</v>
      </c>
      <c r="B9" s="12">
        <v>8.5549999999999997</v>
      </c>
      <c r="C9" s="12">
        <v>9.6144199999999955</v>
      </c>
      <c r="D9" s="12">
        <f t="shared" si="0"/>
        <v>-1.0594199999999958</v>
      </c>
      <c r="E9" s="113">
        <f t="shared" si="1"/>
        <v>-0.11019073433446805</v>
      </c>
      <c r="F9" s="113">
        <v>-0.11019073433446802</v>
      </c>
    </row>
    <row r="10" spans="1:6" x14ac:dyDescent="0.35">
      <c r="A10" t="s">
        <v>137</v>
      </c>
      <c r="B10" s="12">
        <v>-76.960000000000022</v>
      </c>
      <c r="C10" s="12">
        <v>1.6326204100728994</v>
      </c>
      <c r="D10" s="12">
        <f t="shared" si="0"/>
        <v>-78.592620410072925</v>
      </c>
      <c r="E10" s="113">
        <f t="shared" si="1"/>
        <v>-48.138942723718387</v>
      </c>
      <c r="F10" s="113"/>
    </row>
    <row r="11" spans="1:6" x14ac:dyDescent="0.35">
      <c r="A11" s="26" t="s">
        <v>138</v>
      </c>
      <c r="B11" s="30">
        <v>372.91199999999998</v>
      </c>
      <c r="C11" s="30">
        <v>382.44121998412294</v>
      </c>
      <c r="D11" s="30">
        <f t="shared" si="0"/>
        <v>-9.5292199841229603</v>
      </c>
      <c r="E11" s="32">
        <f>+D11/C11</f>
        <v>-2.4916822471486119E-2</v>
      </c>
      <c r="F11" s="32">
        <v>0.14190619938439197</v>
      </c>
    </row>
    <row r="12" spans="1:6" x14ac:dyDescent="0.35">
      <c r="A12" t="s">
        <v>139</v>
      </c>
      <c r="B12" s="12">
        <v>-190.447</v>
      </c>
      <c r="C12" s="12">
        <v>-196.00429721</v>
      </c>
      <c r="D12" s="12">
        <f t="shared" si="0"/>
        <v>5.5572972100000015</v>
      </c>
      <c r="E12" s="113">
        <f t="shared" si="1"/>
        <v>-2.8352935568784418E-2</v>
      </c>
      <c r="F12" s="113">
        <v>-2.8352935568784376E-2</v>
      </c>
    </row>
    <row r="13" spans="1:6" x14ac:dyDescent="0.35">
      <c r="A13" s="7" t="s">
        <v>140</v>
      </c>
      <c r="B13" s="12">
        <v>-119.571</v>
      </c>
      <c r="C13" s="12">
        <v>-128.82807199999999</v>
      </c>
      <c r="D13" s="12">
        <f t="shared" si="0"/>
        <v>9.2570719999999937</v>
      </c>
      <c r="E13" s="113">
        <f t="shared" si="1"/>
        <v>-7.1856015977635634E-2</v>
      </c>
      <c r="F13" s="113">
        <v>-7.185601597763569E-2</v>
      </c>
    </row>
    <row r="14" spans="1:6" x14ac:dyDescent="0.35">
      <c r="A14" s="7" t="s">
        <v>141</v>
      </c>
      <c r="B14" s="12">
        <v>-70.876000000000005</v>
      </c>
      <c r="C14" s="12">
        <v>-67.176225209999998</v>
      </c>
      <c r="D14" s="12">
        <f t="shared" si="0"/>
        <v>-3.6997747900000064</v>
      </c>
      <c r="E14" s="113">
        <f t="shared" si="1"/>
        <v>5.5075657770797905E-2</v>
      </c>
      <c r="F14" s="113">
        <v>5.5075657770797815E-2</v>
      </c>
    </row>
    <row r="15" spans="1:6" x14ac:dyDescent="0.35">
      <c r="A15" t="s">
        <v>142</v>
      </c>
      <c r="B15" s="12">
        <v>-21.984999999999999</v>
      </c>
      <c r="C15" s="12">
        <v>-22.669706850000001</v>
      </c>
      <c r="D15" s="12">
        <f t="shared" si="0"/>
        <v>0.68470685000000131</v>
      </c>
      <c r="E15" s="113">
        <f t="shared" si="1"/>
        <v>-3.0203604066454934E-2</v>
      </c>
      <c r="F15" s="113">
        <v>-3.0203604066454948E-2</v>
      </c>
    </row>
    <row r="16" spans="1:6" x14ac:dyDescent="0.35">
      <c r="A16" s="26" t="s">
        <v>143</v>
      </c>
      <c r="B16" s="30">
        <v>160.47999999999996</v>
      </c>
      <c r="C16" s="30">
        <v>163.76721592412292</v>
      </c>
      <c r="D16" s="30">
        <f t="shared" si="0"/>
        <v>-3.287215924122961</v>
      </c>
      <c r="E16" s="32">
        <f t="shared" si="1"/>
        <v>-2.0072490733713168E-2</v>
      </c>
      <c r="F16" s="32">
        <v>0.36950487149951927</v>
      </c>
    </row>
    <row r="17" spans="1:7" x14ac:dyDescent="0.35">
      <c r="A17" t="s">
        <v>144</v>
      </c>
      <c r="B17" s="12">
        <v>-32.621000000000002</v>
      </c>
      <c r="C17" s="12">
        <v>-26.996229760000002</v>
      </c>
      <c r="D17" s="12">
        <f t="shared" si="0"/>
        <v>-5.6247702400000001</v>
      </c>
      <c r="E17" s="113">
        <f t="shared" si="1"/>
        <v>0.20835391793613181</v>
      </c>
      <c r="F17" s="113">
        <v>0.20835391793613178</v>
      </c>
    </row>
    <row r="18" spans="1:7" x14ac:dyDescent="0.35">
      <c r="A18" t="s">
        <v>145</v>
      </c>
      <c r="B18" s="12">
        <v>-35.158999999999999</v>
      </c>
      <c r="C18" s="12">
        <v>-50.605847840000003</v>
      </c>
      <c r="D18" s="12">
        <f t="shared" si="0"/>
        <v>15.446847840000004</v>
      </c>
      <c r="E18" s="113">
        <f t="shared" si="1"/>
        <v>-0.30523839633787275</v>
      </c>
      <c r="F18" s="113">
        <v>-0.30523839633787275</v>
      </c>
    </row>
    <row r="19" spans="1:7" x14ac:dyDescent="0.35">
      <c r="A19" s="26" t="s">
        <v>146</v>
      </c>
      <c r="B19" s="30">
        <v>92.69999999999996</v>
      </c>
      <c r="C19" s="30">
        <v>86.165138324122921</v>
      </c>
      <c r="D19" s="30">
        <f t="shared" si="0"/>
        <v>6.534861675877039</v>
      </c>
      <c r="E19" s="32">
        <f t="shared" si="1"/>
        <v>7.5841132538953165E-2</v>
      </c>
      <c r="F19" s="32">
        <v>0.81627979765206238</v>
      </c>
    </row>
    <row r="20" spans="1:7" x14ac:dyDescent="0.35">
      <c r="A20" t="s">
        <v>147</v>
      </c>
      <c r="B20" s="12">
        <v>-20.084999999999997</v>
      </c>
      <c r="C20" s="12">
        <v>-1.7777290199999993</v>
      </c>
      <c r="D20" s="12">
        <f t="shared" si="0"/>
        <v>-18.307270979999998</v>
      </c>
      <c r="E20" s="113">
        <f t="shared" si="1"/>
        <v>10.298122365128519</v>
      </c>
      <c r="F20" s="113"/>
    </row>
    <row r="21" spans="1:7" x14ac:dyDescent="0.35">
      <c r="A21" s="26" t="s">
        <v>148</v>
      </c>
      <c r="B21" s="30">
        <v>72.614999999999966</v>
      </c>
      <c r="C21" s="30">
        <v>84.387409304122926</v>
      </c>
      <c r="D21" s="30">
        <f t="shared" si="0"/>
        <v>-11.772409304122959</v>
      </c>
      <c r="E21" s="32">
        <f t="shared" si="1"/>
        <v>-0.13950433365831261</v>
      </c>
      <c r="F21" s="32">
        <v>0.61653262168975154</v>
      </c>
    </row>
    <row r="22" spans="1:7" x14ac:dyDescent="0.35">
      <c r="A22" t="s">
        <v>149</v>
      </c>
      <c r="B22" s="12">
        <v>-38.423999999999999</v>
      </c>
      <c r="C22" s="12">
        <v>-24.241141926021861</v>
      </c>
      <c r="D22" s="12">
        <f t="shared" si="0"/>
        <v>-14.182858073978139</v>
      </c>
      <c r="E22" s="113">
        <f t="shared" si="1"/>
        <v>0.58507384335526824</v>
      </c>
      <c r="F22" s="113">
        <v>0.58507384335526824</v>
      </c>
    </row>
    <row r="23" spans="1:7" x14ac:dyDescent="0.35">
      <c r="A23" s="26" t="s">
        <v>150</v>
      </c>
      <c r="B23" s="30">
        <v>34.190999999999967</v>
      </c>
      <c r="C23" s="30">
        <v>60.146267378101065</v>
      </c>
      <c r="D23" s="30">
        <f>+B23-C23</f>
        <v>-25.955267378101098</v>
      </c>
      <c r="E23" s="32">
        <f t="shared" si="1"/>
        <v>-0.43153579614403925</v>
      </c>
      <c r="F23" s="32">
        <v>0.62921165804011236</v>
      </c>
    </row>
    <row r="24" spans="1:7" ht="15" customHeight="1" x14ac:dyDescent="0.35">
      <c r="A24" t="s">
        <v>151</v>
      </c>
      <c r="B24" s="12"/>
      <c r="C24" s="12"/>
      <c r="D24" s="12"/>
      <c r="E24" s="113"/>
      <c r="F24" s="113"/>
    </row>
    <row r="25" spans="1:7" ht="15" thickBot="1" x14ac:dyDescent="0.4">
      <c r="A25" s="26" t="s">
        <v>152</v>
      </c>
      <c r="B25" s="30">
        <v>34.190999999999967</v>
      </c>
      <c r="C25" s="30">
        <v>60.146267378101065</v>
      </c>
      <c r="D25" s="30">
        <f>+B25-C25</f>
        <v>-25.955267378101098</v>
      </c>
      <c r="E25" s="32">
        <f>+D25/C25</f>
        <v>-0.43153579614403925</v>
      </c>
      <c r="F25" s="32">
        <v>0.62921165804011236</v>
      </c>
    </row>
    <row r="26" spans="1:7" x14ac:dyDescent="0.35">
      <c r="A26" s="53" t="s">
        <v>153</v>
      </c>
      <c r="B26" s="54">
        <v>34.190999999999967</v>
      </c>
      <c r="C26" s="54">
        <v>60.146267378101065</v>
      </c>
      <c r="D26" s="54">
        <f t="shared" si="0"/>
        <v>-25.955267378101098</v>
      </c>
      <c r="E26" s="116">
        <f>+D26/C26</f>
        <v>-0.43153579614403925</v>
      </c>
      <c r="F26" s="116">
        <v>0.62921165804011236</v>
      </c>
    </row>
    <row r="27" spans="1:7" x14ac:dyDescent="0.35">
      <c r="A27" s="147" t="s">
        <v>271</v>
      </c>
      <c r="B27" s="147"/>
      <c r="C27" s="147"/>
      <c r="D27" s="147"/>
      <c r="E27" s="147"/>
      <c r="F27" s="147"/>
    </row>
    <row r="28" spans="1:7" x14ac:dyDescent="0.35">
      <c r="A28" s="141"/>
      <c r="B28" s="141"/>
      <c r="C28" s="141"/>
      <c r="D28" s="141"/>
      <c r="E28" s="141"/>
      <c r="F28" s="141"/>
    </row>
    <row r="29" spans="1:7" x14ac:dyDescent="0.35">
      <c r="A29" s="1" t="s">
        <v>4</v>
      </c>
      <c r="B29" s="140">
        <f>B2</f>
        <v>45016</v>
      </c>
      <c r="C29" s="140">
        <f>EOMONTH(B29,-3)</f>
        <v>44926</v>
      </c>
      <c r="D29" s="140">
        <f t="shared" ref="D29:F29" si="2">EOMONTH(C29,-3)</f>
        <v>44834</v>
      </c>
      <c r="E29" s="140">
        <f t="shared" si="2"/>
        <v>44742</v>
      </c>
      <c r="F29" s="140">
        <f t="shared" si="2"/>
        <v>44651</v>
      </c>
      <c r="G29" s="73"/>
    </row>
    <row r="30" spans="1:7" x14ac:dyDescent="0.35">
      <c r="A30" s="1" t="s">
        <v>49</v>
      </c>
      <c r="B30" s="9" t="s">
        <v>270</v>
      </c>
      <c r="C30" s="9" t="s">
        <v>259</v>
      </c>
      <c r="D30" s="9" t="s">
        <v>230</v>
      </c>
      <c r="E30" s="9" t="s">
        <v>228</v>
      </c>
      <c r="F30" s="9" t="s">
        <v>227</v>
      </c>
    </row>
    <row r="31" spans="1:7" x14ac:dyDescent="0.35">
      <c r="A31" t="s">
        <v>130</v>
      </c>
      <c r="B31" s="12">
        <v>479.84500000000003</v>
      </c>
      <c r="C31" s="12">
        <v>378.33083849000002</v>
      </c>
      <c r="D31" s="12">
        <v>303.10011250999992</v>
      </c>
      <c r="E31" s="12">
        <v>301.45509300000003</v>
      </c>
      <c r="F31" s="12">
        <v>276.893956</v>
      </c>
    </row>
    <row r="32" spans="1:7" x14ac:dyDescent="0.35">
      <c r="A32" t="s">
        <v>131</v>
      </c>
      <c r="B32" s="12">
        <v>-187.18600000000001</v>
      </c>
      <c r="C32" s="12">
        <v>-84.913264890000008</v>
      </c>
      <c r="D32" s="12">
        <v>-39.898710840000007</v>
      </c>
      <c r="E32" s="12">
        <v>-34.464443819999993</v>
      </c>
      <c r="F32" s="12">
        <v>-42.320580450000001</v>
      </c>
    </row>
    <row r="33" spans="1:8" x14ac:dyDescent="0.35">
      <c r="A33" s="26" t="s">
        <v>132</v>
      </c>
      <c r="B33" s="30">
        <v>292.65899999999999</v>
      </c>
      <c r="C33" s="30">
        <v>293.41757359999997</v>
      </c>
      <c r="D33" s="30">
        <v>263.20140167</v>
      </c>
      <c r="E33" s="30">
        <v>266.99064917999999</v>
      </c>
      <c r="F33" s="30">
        <v>234.57337555000004</v>
      </c>
      <c r="H33" s="113"/>
    </row>
    <row r="34" spans="1:8" x14ac:dyDescent="0.35">
      <c r="A34" t="s">
        <v>133</v>
      </c>
      <c r="B34" s="12">
        <v>8.6999999999999994E-2</v>
      </c>
      <c r="C34" s="12">
        <v>2.4844110000000015</v>
      </c>
      <c r="D34" s="12">
        <v>3.2332790000000013</v>
      </c>
      <c r="E34" s="12">
        <v>11.669771999999998</v>
      </c>
      <c r="F34" s="12">
        <v>0.77953800000000006</v>
      </c>
    </row>
    <row r="35" spans="1:8" x14ac:dyDescent="0.35">
      <c r="A35" t="s">
        <v>134</v>
      </c>
      <c r="B35" s="12">
        <v>13.618</v>
      </c>
      <c r="C35" s="12">
        <v>18.936265594300004</v>
      </c>
      <c r="D35" s="12">
        <v>11.0100170475</v>
      </c>
      <c r="E35" s="12">
        <v>38.484048334149996</v>
      </c>
      <c r="F35" s="12">
        <v>2.6446690240500002</v>
      </c>
    </row>
    <row r="36" spans="1:8" x14ac:dyDescent="0.35">
      <c r="A36" t="s">
        <v>135</v>
      </c>
      <c r="B36" s="12">
        <v>134.953</v>
      </c>
      <c r="C36" s="12">
        <v>130.85137600000002</v>
      </c>
      <c r="D36" s="12">
        <v>130.532353</v>
      </c>
      <c r="E36" s="12">
        <v>130.451674</v>
      </c>
      <c r="F36" s="12">
        <v>133.196597</v>
      </c>
    </row>
    <row r="37" spans="1:8" x14ac:dyDescent="0.35">
      <c r="A37" t="s">
        <v>136</v>
      </c>
      <c r="B37" s="12">
        <v>8.5549999999999997</v>
      </c>
      <c r="C37" s="12">
        <v>18.085331409999998</v>
      </c>
      <c r="D37" s="12">
        <v>8.2331580000000031</v>
      </c>
      <c r="E37" s="12">
        <v>20.881090589999992</v>
      </c>
      <c r="F37" s="12">
        <v>9.6144199999999955</v>
      </c>
    </row>
    <row r="38" spans="1:8" x14ac:dyDescent="0.35">
      <c r="A38" t="s">
        <v>154</v>
      </c>
      <c r="B38" s="12">
        <v>-76.960000000000022</v>
      </c>
      <c r="C38" s="12">
        <v>-123.67834461999998</v>
      </c>
      <c r="D38" s="12">
        <v>3.0313678260464805</v>
      </c>
      <c r="E38" s="12">
        <v>-25.914643616119402</v>
      </c>
      <c r="F38" s="12">
        <v>1.6326204100728994</v>
      </c>
    </row>
    <row r="39" spans="1:8" x14ac:dyDescent="0.35">
      <c r="A39" s="26" t="s">
        <v>138</v>
      </c>
      <c r="B39" s="30">
        <v>372.91199999999998</v>
      </c>
      <c r="C39" s="30">
        <v>340.09661298430001</v>
      </c>
      <c r="D39" s="30">
        <v>419.2415765435465</v>
      </c>
      <c r="E39" s="30">
        <v>442.56259048803054</v>
      </c>
      <c r="F39" s="30">
        <v>382.44121998412294</v>
      </c>
    </row>
    <row r="40" spans="1:8" x14ac:dyDescent="0.35">
      <c r="A40" t="s">
        <v>139</v>
      </c>
      <c r="B40" s="12">
        <v>-190.447</v>
      </c>
      <c r="C40" s="12">
        <v>-185.76923391000003</v>
      </c>
      <c r="D40" s="12">
        <v>-195.66555511999996</v>
      </c>
      <c r="E40" s="12">
        <v>-193.97891376000001</v>
      </c>
      <c r="F40" s="12">
        <v>-196.00429721</v>
      </c>
    </row>
    <row r="41" spans="1:8" x14ac:dyDescent="0.35">
      <c r="A41" s="7" t="s">
        <v>140</v>
      </c>
      <c r="B41" s="12">
        <v>-119.571</v>
      </c>
      <c r="C41" s="12">
        <v>-123.39309900000001</v>
      </c>
      <c r="D41" s="12">
        <v>-125.33040699999998</v>
      </c>
      <c r="E41" s="12">
        <v>-128.56642200000002</v>
      </c>
      <c r="F41" s="12">
        <v>-128.82807199999999</v>
      </c>
    </row>
    <row r="42" spans="1:8" x14ac:dyDescent="0.35">
      <c r="A42" s="7" t="s">
        <v>141</v>
      </c>
      <c r="B42" s="12">
        <v>-70.876000000000005</v>
      </c>
      <c r="C42" s="12">
        <v>-62.376134910000019</v>
      </c>
      <c r="D42" s="12">
        <v>-70.335148119999985</v>
      </c>
      <c r="E42" s="12">
        <v>-65.412491760000009</v>
      </c>
      <c r="F42" s="12">
        <v>-67.176225209999998</v>
      </c>
    </row>
    <row r="43" spans="1:8" x14ac:dyDescent="0.35">
      <c r="A43" t="s">
        <v>142</v>
      </c>
      <c r="B43" s="12">
        <v>-21.984999999999999</v>
      </c>
      <c r="C43" s="12">
        <v>-22.266774590000011</v>
      </c>
      <c r="D43" s="12">
        <v>-21.964841499999999</v>
      </c>
      <c r="E43" s="12">
        <v>-23.498677059999995</v>
      </c>
      <c r="F43" s="12">
        <v>-22.669706850000001</v>
      </c>
    </row>
    <row r="44" spans="1:8" x14ac:dyDescent="0.35">
      <c r="A44" s="26" t="s">
        <v>143</v>
      </c>
      <c r="B44" s="30">
        <v>160.47999999999996</v>
      </c>
      <c r="C44" s="30">
        <v>132.06060448429997</v>
      </c>
      <c r="D44" s="30">
        <v>201.61117992354653</v>
      </c>
      <c r="E44" s="30">
        <v>225.08499966803052</v>
      </c>
      <c r="F44" s="30">
        <v>163.76721592412292</v>
      </c>
    </row>
    <row r="45" spans="1:8" x14ac:dyDescent="0.35">
      <c r="A45" t="s">
        <v>144</v>
      </c>
      <c r="B45" s="12">
        <v>-32.621000000000002</v>
      </c>
      <c r="C45" s="12">
        <v>-10.322956999999988</v>
      </c>
      <c r="D45" s="12">
        <v>-31.963625000000008</v>
      </c>
      <c r="E45" s="12">
        <v>-24.636188239999999</v>
      </c>
      <c r="F45" s="12">
        <v>-26.996229760000002</v>
      </c>
    </row>
    <row r="46" spans="1:8" x14ac:dyDescent="0.35">
      <c r="A46" t="s">
        <v>145</v>
      </c>
      <c r="B46" s="12">
        <v>-35.158999999999999</v>
      </c>
      <c r="C46" s="12">
        <v>-85.341982550000012</v>
      </c>
      <c r="D46" s="12">
        <v>-39.884609999999995</v>
      </c>
      <c r="E46" s="12">
        <v>-38.370559609999994</v>
      </c>
      <c r="F46" s="12">
        <v>-50.605847840000003</v>
      </c>
    </row>
    <row r="47" spans="1:8" x14ac:dyDescent="0.35">
      <c r="A47" s="26" t="s">
        <v>146</v>
      </c>
      <c r="B47" s="30">
        <v>92.69999999999996</v>
      </c>
      <c r="C47" s="30">
        <v>36.395664934299973</v>
      </c>
      <c r="D47" s="30">
        <v>129.76294492354651</v>
      </c>
      <c r="E47" s="30">
        <v>162.07825181803054</v>
      </c>
      <c r="F47" s="30">
        <v>86.165138324122921</v>
      </c>
    </row>
    <row r="48" spans="1:8" x14ac:dyDescent="0.35">
      <c r="A48" t="s">
        <v>147</v>
      </c>
      <c r="B48" s="12">
        <v>-20.084999999999997</v>
      </c>
      <c r="C48" s="12">
        <v>-31.775719000000002</v>
      </c>
      <c r="D48" s="12">
        <v>1.6187187800000036</v>
      </c>
      <c r="E48" s="12">
        <v>-21.253270760000003</v>
      </c>
      <c r="F48" s="12">
        <v>-1.7777290199999993</v>
      </c>
    </row>
    <row r="49" spans="1:6" x14ac:dyDescent="0.35">
      <c r="A49" s="26" t="s">
        <v>148</v>
      </c>
      <c r="B49" s="30">
        <v>72.614999999999966</v>
      </c>
      <c r="C49" s="30">
        <v>4.6199459342999702</v>
      </c>
      <c r="D49" s="30">
        <v>131.38166370354651</v>
      </c>
      <c r="E49" s="30">
        <v>140.82498105803055</v>
      </c>
      <c r="F49" s="30">
        <v>84.387409304122926</v>
      </c>
    </row>
    <row r="50" spans="1:6" x14ac:dyDescent="0.35">
      <c r="A50" t="s">
        <v>149</v>
      </c>
      <c r="B50" s="12">
        <v>-38.423999999999999</v>
      </c>
      <c r="C50" s="12">
        <v>-5.1210940670000014</v>
      </c>
      <c r="D50" s="12">
        <v>-35.882904185814006</v>
      </c>
      <c r="E50" s="12">
        <v>-36.294859821164138</v>
      </c>
      <c r="F50" s="12">
        <v>-24.241141926021861</v>
      </c>
    </row>
    <row r="51" spans="1:6" x14ac:dyDescent="0.35">
      <c r="A51" s="26" t="s">
        <v>150</v>
      </c>
      <c r="B51" s="30">
        <v>34.190999999999967</v>
      </c>
      <c r="C51" s="30">
        <v>-0.50114813270003111</v>
      </c>
      <c r="D51" s="30">
        <v>95.498759517732509</v>
      </c>
      <c r="E51" s="30">
        <v>104.53012123686641</v>
      </c>
      <c r="F51" s="30">
        <v>60.146267378101065</v>
      </c>
    </row>
    <row r="52" spans="1:6" x14ac:dyDescent="0.35">
      <c r="A52" t="s">
        <v>151</v>
      </c>
      <c r="B52" s="12"/>
      <c r="C52" s="12"/>
      <c r="D52" s="12"/>
      <c r="E52" s="12"/>
      <c r="F52" s="12"/>
    </row>
    <row r="53" spans="1:6" x14ac:dyDescent="0.35">
      <c r="A53" s="26" t="s">
        <v>152</v>
      </c>
      <c r="B53" s="30">
        <v>34.190999999999967</v>
      </c>
      <c r="C53" s="30">
        <v>-0.50114813270003111</v>
      </c>
      <c r="D53" s="30">
        <v>95.498759517732509</v>
      </c>
      <c r="E53" s="30">
        <v>104.53012123686641</v>
      </c>
      <c r="F53" s="30">
        <v>60.146267378101065</v>
      </c>
    </row>
    <row r="54" spans="1:6" x14ac:dyDescent="0.35">
      <c r="A54" s="104" t="s">
        <v>153</v>
      </c>
      <c r="B54" s="105">
        <v>34.190999999999967</v>
      </c>
      <c r="C54" s="105">
        <v>-0.50114813270003111</v>
      </c>
      <c r="D54" s="105">
        <v>95.498759517732509</v>
      </c>
      <c r="E54" s="105">
        <v>104.53012123686641</v>
      </c>
      <c r="F54" s="105">
        <v>60.146267378101065</v>
      </c>
    </row>
    <row r="57" spans="1:6" x14ac:dyDescent="0.35">
      <c r="C57" s="12"/>
    </row>
  </sheetData>
  <mergeCells count="2">
    <mergeCell ref="A27:F27"/>
    <mergeCell ref="D1:F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24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5" x14ac:dyDescent="0.35"/>
  <cols>
    <col min="1" max="1" width="32.26953125" customWidth="1"/>
    <col min="2" max="2" width="9.453125" customWidth="1"/>
    <col min="3" max="3" width="5.7265625" customWidth="1"/>
    <col min="4" max="4" width="7.81640625" bestFit="1" customWidth="1"/>
    <col min="5" max="5" width="1.7265625" customWidth="1"/>
    <col min="6" max="6" width="9.453125" customWidth="1"/>
    <col min="7" max="7" width="5.7265625" customWidth="1"/>
    <col min="8" max="8" width="7.81640625" bestFit="1" customWidth="1"/>
    <col min="9" max="9" width="1.7265625" customWidth="1"/>
    <col min="10" max="10" width="9.453125" customWidth="1"/>
    <col min="11" max="11" width="5.7265625" customWidth="1"/>
    <col min="12" max="12" width="7.81640625" bestFit="1" customWidth="1"/>
    <col min="13" max="13" width="1.7265625" customWidth="1"/>
    <col min="14" max="14" width="9.453125" customWidth="1"/>
    <col min="15" max="15" width="5.7265625" customWidth="1"/>
    <col min="16" max="16" width="7.81640625" bestFit="1" customWidth="1"/>
    <col min="17" max="17" width="1.7265625" customWidth="1"/>
    <col min="18" max="18" width="9.453125" customWidth="1"/>
    <col min="19" max="19" width="5.7265625" customWidth="1"/>
    <col min="20" max="20" width="7.81640625" bestFit="1" customWidth="1"/>
  </cols>
  <sheetData>
    <row r="1" spans="1:20" x14ac:dyDescent="0.35">
      <c r="B1" s="130"/>
      <c r="F1" s="130"/>
      <c r="J1" s="130"/>
      <c r="N1" s="130"/>
      <c r="R1" s="130"/>
    </row>
    <row r="2" spans="1:20" ht="15.5" x14ac:dyDescent="0.35">
      <c r="A2" s="19" t="s">
        <v>155</v>
      </c>
      <c r="B2" s="131"/>
      <c r="C2" s="131"/>
      <c r="D2" s="131"/>
      <c r="E2" s="19"/>
      <c r="F2" s="131"/>
      <c r="G2" s="131"/>
      <c r="H2" s="131"/>
      <c r="I2" s="19"/>
      <c r="J2" s="131"/>
      <c r="K2" s="131"/>
      <c r="L2" s="131"/>
      <c r="M2" s="19"/>
      <c r="N2" s="131"/>
      <c r="O2" s="131"/>
      <c r="P2" s="131"/>
      <c r="Q2" s="19"/>
      <c r="R2" s="131"/>
      <c r="S2" s="131"/>
      <c r="T2" s="131"/>
    </row>
    <row r="3" spans="1:20" x14ac:dyDescent="0.35">
      <c r="A3" s="20" t="s">
        <v>156</v>
      </c>
      <c r="B3" s="148" t="s">
        <v>270</v>
      </c>
      <c r="C3" s="148"/>
      <c r="D3" s="148"/>
      <c r="E3" s="20"/>
      <c r="F3" s="148" t="s">
        <v>259</v>
      </c>
      <c r="G3" s="148"/>
      <c r="H3" s="148"/>
      <c r="I3" s="20"/>
      <c r="J3" s="148" t="s">
        <v>230</v>
      </c>
      <c r="K3" s="148"/>
      <c r="L3" s="148"/>
      <c r="M3" s="20"/>
      <c r="N3" s="148" t="s">
        <v>228</v>
      </c>
      <c r="O3" s="148"/>
      <c r="P3" s="148"/>
      <c r="Q3" s="20"/>
      <c r="R3" s="148" t="s">
        <v>227</v>
      </c>
      <c r="S3" s="148"/>
      <c r="T3" s="148"/>
    </row>
    <row r="4" spans="1:20" ht="30" customHeight="1" x14ac:dyDescent="0.35">
      <c r="B4" s="90" t="s">
        <v>157</v>
      </c>
      <c r="C4" s="90" t="s">
        <v>158</v>
      </c>
      <c r="D4" s="90" t="s">
        <v>159</v>
      </c>
      <c r="E4" s="91"/>
      <c r="F4" s="90" t="s">
        <v>157</v>
      </c>
      <c r="G4" s="90" t="s">
        <v>158</v>
      </c>
      <c r="H4" s="90" t="s">
        <v>159</v>
      </c>
      <c r="I4" s="91"/>
      <c r="J4" s="90" t="s">
        <v>157</v>
      </c>
      <c r="K4" s="90" t="s">
        <v>158</v>
      </c>
      <c r="L4" s="90" t="s">
        <v>159</v>
      </c>
      <c r="M4" s="91"/>
      <c r="N4" s="90" t="s">
        <v>157</v>
      </c>
      <c r="O4" s="90" t="s">
        <v>158</v>
      </c>
      <c r="P4" s="90" t="s">
        <v>159</v>
      </c>
      <c r="Q4" s="91"/>
      <c r="R4" s="90" t="s">
        <v>157</v>
      </c>
      <c r="S4" s="90" t="s">
        <v>158</v>
      </c>
      <c r="T4" s="90" t="s">
        <v>159</v>
      </c>
    </row>
    <row r="5" spans="1:20" x14ac:dyDescent="0.35">
      <c r="A5" t="s">
        <v>160</v>
      </c>
      <c r="B5" s="12">
        <v>8720.7121199188878</v>
      </c>
      <c r="C5" s="136">
        <v>41.20551648</v>
      </c>
      <c r="D5" s="75">
        <v>1.9162570554106801</v>
      </c>
      <c r="E5" s="75"/>
      <c r="F5" s="12">
        <v>12019.801247379013</v>
      </c>
      <c r="G5" s="136">
        <v>30.371893919999998</v>
      </c>
      <c r="H5" s="75">
        <v>1.0024890208651138</v>
      </c>
      <c r="I5" s="75"/>
      <c r="J5" s="12">
        <v>16937.604244679242</v>
      </c>
      <c r="K5" s="136">
        <v>2.1315708499999966</v>
      </c>
      <c r="L5" s="75">
        <v>4.9928995463144624E-2</v>
      </c>
      <c r="M5" s="75"/>
      <c r="N5" s="12">
        <v>13918.800382885</v>
      </c>
      <c r="O5" s="136">
        <v>-7.4931986099999994</v>
      </c>
      <c r="P5" s="75">
        <v>-0.21593195142610772</v>
      </c>
      <c r="Q5" s="75"/>
      <c r="R5" s="12">
        <v>15495.60315149161</v>
      </c>
      <c r="S5" s="136">
        <v>-14.049375069999998</v>
      </c>
      <c r="T5" s="75">
        <v>-0.36770444209354636</v>
      </c>
    </row>
    <row r="6" spans="1:20" x14ac:dyDescent="0.35">
      <c r="A6" t="s">
        <v>161</v>
      </c>
      <c r="B6" s="12">
        <v>27049.526603869828</v>
      </c>
      <c r="C6" s="136">
        <v>142.14771934000001</v>
      </c>
      <c r="D6" s="75">
        <v>2.1312312829771076</v>
      </c>
      <c r="E6" s="75"/>
      <c r="F6" s="12">
        <v>27551.615718691046</v>
      </c>
      <c r="G6" s="136">
        <v>128.17512075000005</v>
      </c>
      <c r="H6" s="75">
        <v>1.8457024977751184</v>
      </c>
      <c r="I6" s="75"/>
      <c r="J6" s="12">
        <v>27158.767989463835</v>
      </c>
      <c r="K6" s="136">
        <v>101.63160502999997</v>
      </c>
      <c r="L6" s="75">
        <v>1.4846488846598629</v>
      </c>
      <c r="M6" s="75"/>
      <c r="N6" s="12">
        <v>25551.293001150771</v>
      </c>
      <c r="O6" s="136">
        <v>75.927314329999987</v>
      </c>
      <c r="P6" s="75">
        <v>1.1918912416597567</v>
      </c>
      <c r="Q6" s="75"/>
      <c r="R6" s="12">
        <v>25165.97718070167</v>
      </c>
      <c r="S6" s="136">
        <v>57.600282239999999</v>
      </c>
      <c r="T6" s="75">
        <v>0.92824189961967851</v>
      </c>
    </row>
    <row r="7" spans="1:20" x14ac:dyDescent="0.35">
      <c r="A7" s="93" t="s">
        <v>162</v>
      </c>
      <c r="B7" s="94">
        <v>54002.457949163057</v>
      </c>
      <c r="C7" s="137">
        <v>288.69214537999994</v>
      </c>
      <c r="D7" s="95">
        <v>2.168062489198709</v>
      </c>
      <c r="E7" s="95"/>
      <c r="F7" s="94">
        <v>55479.306671487902</v>
      </c>
      <c r="G7" s="137">
        <v>223.34071126000032</v>
      </c>
      <c r="H7" s="95">
        <v>1.5971360294867578</v>
      </c>
      <c r="I7" s="95"/>
      <c r="J7" s="94">
        <v>55432.267456459806</v>
      </c>
      <c r="K7" s="137">
        <v>198.08344168999977</v>
      </c>
      <c r="L7" s="95">
        <v>1.4177203281707229</v>
      </c>
      <c r="M7" s="95"/>
      <c r="N7" s="94">
        <v>55759.87505271734</v>
      </c>
      <c r="O7" s="137">
        <v>192.48862471000001</v>
      </c>
      <c r="P7" s="95">
        <v>1.3846332290419519</v>
      </c>
      <c r="Q7" s="95"/>
      <c r="R7" s="94">
        <v>55340.012389694559</v>
      </c>
      <c r="S7" s="137">
        <v>183.46171658</v>
      </c>
      <c r="T7" s="95">
        <v>1.3444868401336554</v>
      </c>
    </row>
    <row r="8" spans="1:20" x14ac:dyDescent="0.35">
      <c r="A8" t="s">
        <v>163</v>
      </c>
      <c r="B8" s="12"/>
      <c r="C8" s="136">
        <v>-6.7178799999999997E-2</v>
      </c>
      <c r="D8" s="75"/>
      <c r="E8" s="75"/>
      <c r="F8" s="12"/>
      <c r="G8" s="136">
        <v>0.17257770999997593</v>
      </c>
      <c r="H8" s="75"/>
      <c r="I8" s="75"/>
      <c r="J8" s="12"/>
      <c r="K8" s="136">
        <v>2.1096730000003845E-2</v>
      </c>
      <c r="L8" s="75"/>
      <c r="M8" s="75"/>
      <c r="N8" s="12"/>
      <c r="O8" s="136">
        <v>-0.97228329999999041</v>
      </c>
      <c r="P8" s="75"/>
      <c r="Q8" s="75"/>
      <c r="R8" s="12"/>
      <c r="S8" s="136">
        <v>0.21581860999999777</v>
      </c>
      <c r="T8" s="75"/>
    </row>
    <row r="9" spans="1:20" x14ac:dyDescent="0.35">
      <c r="A9" s="26" t="s">
        <v>62</v>
      </c>
      <c r="B9" s="30">
        <v>102068.492</v>
      </c>
      <c r="C9" s="135">
        <v>471.97820239999993</v>
      </c>
      <c r="D9" s="55"/>
      <c r="E9" s="55"/>
      <c r="F9" s="30">
        <v>105979.4303414715</v>
      </c>
      <c r="G9" s="135">
        <v>382.06030364000031</v>
      </c>
      <c r="H9" s="55"/>
      <c r="I9" s="55"/>
      <c r="J9" s="30">
        <v>113893.71289117049</v>
      </c>
      <c r="K9" s="135">
        <v>301.86771429999976</v>
      </c>
      <c r="L9" s="55"/>
      <c r="M9" s="55"/>
      <c r="N9" s="30">
        <v>112727.5273547609</v>
      </c>
      <c r="O9" s="135">
        <v>259.95045712999996</v>
      </c>
      <c r="P9" s="55"/>
      <c r="Q9" s="55"/>
      <c r="R9" s="30">
        <v>112471.46848203514</v>
      </c>
      <c r="S9" s="135">
        <v>227.22844235999997</v>
      </c>
      <c r="T9" s="55"/>
    </row>
    <row r="10" spans="1:20" x14ac:dyDescent="0.35">
      <c r="A10" t="s">
        <v>164</v>
      </c>
      <c r="B10" s="12">
        <v>12758.650785641557</v>
      </c>
      <c r="C10" s="136">
        <v>77.767516889999996</v>
      </c>
      <c r="D10" s="56">
        <v>2.4719736472444005</v>
      </c>
      <c r="E10" s="56"/>
      <c r="F10" s="12">
        <v>17475.113237089576</v>
      </c>
      <c r="G10" s="136">
        <v>28.463351789999987</v>
      </c>
      <c r="H10" s="56">
        <v>0.64620613813571148</v>
      </c>
      <c r="I10" s="56"/>
      <c r="J10" s="12">
        <v>21562.550543838748</v>
      </c>
      <c r="K10" s="136">
        <v>2.1392487599999948</v>
      </c>
      <c r="L10" s="56">
        <v>3.9361006533088355E-2</v>
      </c>
      <c r="M10" s="56"/>
      <c r="N10" s="12">
        <v>19393.566129755327</v>
      </c>
      <c r="O10" s="136">
        <v>-28.890210769999989</v>
      </c>
      <c r="P10" s="56">
        <v>-0.59750907671300091</v>
      </c>
      <c r="Q10" s="56"/>
      <c r="R10" s="12">
        <v>17953.861977126555</v>
      </c>
      <c r="S10" s="136">
        <v>-33.171888989999999</v>
      </c>
      <c r="T10" s="56">
        <v>-0.74931198008016386</v>
      </c>
    </row>
    <row r="11" spans="1:20" x14ac:dyDescent="0.35">
      <c r="A11" t="s">
        <v>165</v>
      </c>
      <c r="B11" s="12">
        <v>7869.1599349788321</v>
      </c>
      <c r="C11" s="136">
        <v>64.137625360000001</v>
      </c>
      <c r="D11" s="56">
        <v>3.3054824784113195</v>
      </c>
      <c r="E11" s="56"/>
      <c r="F11" s="12">
        <v>7662.9050029547789</v>
      </c>
      <c r="G11" s="136">
        <v>45.025039669999998</v>
      </c>
      <c r="H11" s="56">
        <v>2.3311257388130779</v>
      </c>
      <c r="I11" s="56"/>
      <c r="J11" s="12">
        <v>7642.1491744344057</v>
      </c>
      <c r="K11" s="136">
        <v>26.302754820000025</v>
      </c>
      <c r="L11" s="56">
        <v>1.3654970397903041</v>
      </c>
      <c r="M11" s="56"/>
      <c r="N11" s="12">
        <v>7216.0780348142316</v>
      </c>
      <c r="O11" s="136">
        <v>19.062662819999989</v>
      </c>
      <c r="P11" s="56">
        <v>1.0595801586723987</v>
      </c>
      <c r="Q11" s="56"/>
      <c r="R11" s="12">
        <v>7173.944010539999</v>
      </c>
      <c r="S11" s="136">
        <v>17.6017963</v>
      </c>
      <c r="T11" s="56">
        <v>0.99506021607281681</v>
      </c>
    </row>
    <row r="12" spans="1:20" x14ac:dyDescent="0.35">
      <c r="A12" s="93" t="s">
        <v>166</v>
      </c>
      <c r="B12" s="94">
        <v>67776.350833043223</v>
      </c>
      <c r="C12" s="137">
        <v>26.526719230000005</v>
      </c>
      <c r="D12" s="96">
        <v>0.15872879289251995</v>
      </c>
      <c r="E12" s="96"/>
      <c r="F12" s="94">
        <v>69193.904199433688</v>
      </c>
      <c r="G12" s="137">
        <v>9.3567154799999699</v>
      </c>
      <c r="H12" s="96">
        <v>5.3648875666293727E-2</v>
      </c>
      <c r="I12" s="96"/>
      <c r="J12" s="94">
        <v>69778.014323341617</v>
      </c>
      <c r="K12" s="137">
        <v>2.4282068899999945</v>
      </c>
      <c r="L12" s="96">
        <v>1.3806135061256511E-2</v>
      </c>
      <c r="M12" s="96"/>
      <c r="N12" s="94">
        <v>67646.808329029358</v>
      </c>
      <c r="O12" s="137">
        <v>-3.0548368200000011</v>
      </c>
      <c r="P12" s="96">
        <v>-1.8113074686077261E-2</v>
      </c>
      <c r="Q12" s="96"/>
      <c r="R12" s="94">
        <v>71615.335838069528</v>
      </c>
      <c r="S12" s="137">
        <v>-0.44709615999999325</v>
      </c>
      <c r="T12" s="96">
        <v>-2.5318924980753197E-3</v>
      </c>
    </row>
    <row r="13" spans="1:20" x14ac:dyDescent="0.35">
      <c r="A13" s="7" t="s">
        <v>167</v>
      </c>
      <c r="B13" s="12">
        <v>55838.257675439614</v>
      </c>
      <c r="C13" s="136">
        <v>9.7864033900000003</v>
      </c>
      <c r="D13" s="56">
        <v>7.1079049185088575E-2</v>
      </c>
      <c r="E13" s="56"/>
      <c r="F13" s="12">
        <v>57157.965676847598</v>
      </c>
      <c r="G13" s="136">
        <v>5.4296171999999991</v>
      </c>
      <c r="H13" s="56">
        <v>3.7687513560236717E-2</v>
      </c>
      <c r="I13" s="56"/>
      <c r="J13" s="12">
        <v>57475.215580006356</v>
      </c>
      <c r="K13" s="136">
        <v>1.6570188900000007</v>
      </c>
      <c r="L13" s="56">
        <v>1.1438047285224925E-2</v>
      </c>
      <c r="M13" s="56"/>
      <c r="N13" s="12">
        <v>56241.787776042038</v>
      </c>
      <c r="O13" s="136">
        <v>-3.8838406000000001</v>
      </c>
      <c r="P13" s="56">
        <v>-2.7698340652088808E-2</v>
      </c>
      <c r="Q13" s="56"/>
      <c r="R13" s="12">
        <v>57531.766199740094</v>
      </c>
      <c r="S13" s="136">
        <v>-0.65828047000000001</v>
      </c>
      <c r="T13" s="56">
        <v>-4.6403807732123522E-3</v>
      </c>
    </row>
    <row r="14" spans="1:20" x14ac:dyDescent="0.35">
      <c r="A14" s="7" t="s">
        <v>168</v>
      </c>
      <c r="B14" s="12">
        <v>6073.914571090334</v>
      </c>
      <c r="C14" s="136">
        <v>7.0207707400000059</v>
      </c>
      <c r="D14" s="56">
        <v>0.46877718554704129</v>
      </c>
      <c r="E14" s="56"/>
      <c r="F14" s="12">
        <v>5346.2023770681544</v>
      </c>
      <c r="G14" s="136">
        <v>1.649444799999972</v>
      </c>
      <c r="H14" s="56">
        <v>0.1224045124926666</v>
      </c>
      <c r="I14" s="56"/>
      <c r="J14" s="12">
        <v>5218.3181140368479</v>
      </c>
      <c r="K14" s="136">
        <v>0.62688018999999395</v>
      </c>
      <c r="L14" s="56">
        <v>4.7660548098511862E-2</v>
      </c>
      <c r="M14" s="56"/>
      <c r="N14" s="12">
        <v>5042.3462441716483</v>
      </c>
      <c r="O14" s="136">
        <v>0.34739640000000099</v>
      </c>
      <c r="P14" s="56">
        <v>2.7634023436366648E-2</v>
      </c>
      <c r="Q14" s="56"/>
      <c r="R14" s="12">
        <v>6526.5966378421654</v>
      </c>
      <c r="S14" s="136">
        <v>0.86717900000000514</v>
      </c>
      <c r="T14" s="56">
        <v>5.3885551785438551E-2</v>
      </c>
    </row>
    <row r="15" spans="1:20" x14ac:dyDescent="0.35">
      <c r="A15" t="s">
        <v>169</v>
      </c>
      <c r="B15" s="12">
        <v>599.14200000000005</v>
      </c>
      <c r="C15" s="136">
        <v>8.2115273599999998</v>
      </c>
      <c r="D15" s="56">
        <v>5.5583326497632344</v>
      </c>
      <c r="E15" s="56"/>
      <c r="F15" s="12">
        <v>599.14200000000005</v>
      </c>
      <c r="G15" s="136">
        <v>5.960071860000002</v>
      </c>
      <c r="H15" s="56">
        <v>3.9466332306284957</v>
      </c>
      <c r="I15" s="56"/>
      <c r="J15" s="12">
        <v>599.14200000000005</v>
      </c>
      <c r="K15" s="136">
        <v>4.8672312400000006</v>
      </c>
      <c r="L15" s="56">
        <v>3.2229773405680269</v>
      </c>
      <c r="M15" s="56"/>
      <c r="N15" s="12">
        <v>595.80672443406593</v>
      </c>
      <c r="O15" s="136">
        <v>4.04588473</v>
      </c>
      <c r="P15" s="56">
        <v>2.7237019198084078</v>
      </c>
      <c r="Q15" s="56"/>
      <c r="R15" s="12">
        <v>805.85012749999999</v>
      </c>
      <c r="S15" s="136">
        <v>7.3872302699999999</v>
      </c>
      <c r="T15" s="56">
        <v>3.7177288604035947</v>
      </c>
    </row>
    <row r="16" spans="1:20" x14ac:dyDescent="0.35">
      <c r="A16" t="s">
        <v>170</v>
      </c>
      <c r="B16" s="12"/>
      <c r="C16" s="136">
        <v>2.6758135599999813</v>
      </c>
      <c r="D16" s="56"/>
      <c r="E16" s="56"/>
      <c r="F16" s="12"/>
      <c r="G16" s="136">
        <v>-0.16418732000000455</v>
      </c>
      <c r="H16" s="56"/>
      <c r="I16" s="56"/>
      <c r="J16" s="12"/>
      <c r="K16" s="136">
        <v>2.9292381999999542</v>
      </c>
      <c r="L16" s="56"/>
      <c r="M16" s="56"/>
      <c r="N16" s="12"/>
      <c r="O16" s="136">
        <v>1.7963327200000481</v>
      </c>
      <c r="P16" s="56"/>
      <c r="Q16" s="56"/>
      <c r="R16" s="12"/>
      <c r="S16" s="136">
        <v>1.2850253899999675</v>
      </c>
      <c r="T16" s="56"/>
    </row>
    <row r="17" spans="1:20" ht="15" thickBot="1" x14ac:dyDescent="0.4">
      <c r="A17" s="26" t="s">
        <v>171</v>
      </c>
      <c r="B17" s="30">
        <v>102068.492</v>
      </c>
      <c r="C17" s="135">
        <v>179.31920239999997</v>
      </c>
      <c r="D17" s="57"/>
      <c r="E17" s="57"/>
      <c r="F17" s="30">
        <v>105979.4303414715</v>
      </c>
      <c r="G17" s="135">
        <v>88.640991479999954</v>
      </c>
      <c r="H17" s="57"/>
      <c r="I17" s="57"/>
      <c r="J17" s="30">
        <v>113893.71289117049</v>
      </c>
      <c r="K17" s="135">
        <v>38.666679909999971</v>
      </c>
      <c r="L17" s="57"/>
      <c r="M17" s="57"/>
      <c r="N17" s="30">
        <v>112727.5273547609</v>
      </c>
      <c r="O17" s="135">
        <v>-7.0401673199999522</v>
      </c>
      <c r="P17" s="57"/>
      <c r="Q17" s="57"/>
      <c r="R17" s="30">
        <v>112471.46848203514</v>
      </c>
      <c r="S17" s="135">
        <v>-7.3449331900000256</v>
      </c>
      <c r="T17" s="57"/>
    </row>
    <row r="18" spans="1:20" ht="15" thickBot="1" x14ac:dyDescent="0.4">
      <c r="A18" s="97" t="s">
        <v>172</v>
      </c>
      <c r="B18" s="98"/>
      <c r="C18" s="98"/>
      <c r="D18" s="99">
        <v>2.009333696306189</v>
      </c>
      <c r="E18" s="99"/>
      <c r="F18" s="98"/>
      <c r="G18" s="98"/>
      <c r="H18" s="99">
        <v>1.5434871538204642</v>
      </c>
      <c r="I18" s="99"/>
      <c r="J18" s="98"/>
      <c r="K18" s="98"/>
      <c r="L18" s="99">
        <v>1.4039141931094663</v>
      </c>
      <c r="M18" s="99"/>
      <c r="N18" s="98"/>
      <c r="O18" s="98"/>
      <c r="P18" s="99">
        <v>1.4027463037280292</v>
      </c>
      <c r="Q18" s="99"/>
      <c r="R18" s="98"/>
      <c r="S18" s="98"/>
      <c r="T18" s="99">
        <v>1.3470187326317307</v>
      </c>
    </row>
    <row r="19" spans="1:20" x14ac:dyDescent="0.35">
      <c r="A19" s="26" t="s">
        <v>132</v>
      </c>
      <c r="B19" s="30"/>
      <c r="C19" s="135">
        <v>292.65899999999999</v>
      </c>
      <c r="D19" s="135"/>
      <c r="E19" s="135"/>
      <c r="F19" s="135"/>
      <c r="G19" s="135">
        <v>293.41931216000035</v>
      </c>
      <c r="H19" s="135"/>
      <c r="I19" s="135"/>
      <c r="J19" s="135"/>
      <c r="K19" s="135">
        <v>263.20103438999979</v>
      </c>
      <c r="L19" s="135"/>
      <c r="M19" s="135"/>
      <c r="N19" s="135"/>
      <c r="O19" s="135">
        <v>266.99062444999993</v>
      </c>
      <c r="P19" s="135"/>
      <c r="Q19" s="135"/>
      <c r="R19" s="135"/>
      <c r="S19" s="135">
        <v>234.57337555000001</v>
      </c>
      <c r="T19" s="58"/>
    </row>
    <row r="20" spans="1:20" ht="11.15" customHeight="1" x14ac:dyDescent="0.35">
      <c r="A20" s="10" t="s">
        <v>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Q20" s="10"/>
    </row>
    <row r="21" spans="1:20" ht="11.15" customHeight="1" x14ac:dyDescent="0.35">
      <c r="A21" s="10" t="s">
        <v>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80"/>
    </row>
    <row r="22" spans="1:20" ht="11.15" customHeight="1" x14ac:dyDescent="0.35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0" t="s">
        <v>8</v>
      </c>
      <c r="K22" s="10"/>
      <c r="L22" s="10"/>
      <c r="M22" s="10"/>
      <c r="O22" s="10"/>
      <c r="P22" s="10"/>
      <c r="Q22" s="10"/>
      <c r="R22" s="10"/>
      <c r="S22" s="10"/>
      <c r="T22" s="10"/>
    </row>
    <row r="23" spans="1:20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Q24" s="10"/>
    </row>
  </sheetData>
  <mergeCells count="5">
    <mergeCell ref="B3:D3"/>
    <mergeCell ref="F3:H3"/>
    <mergeCell ref="J3:L3"/>
    <mergeCell ref="N3:P3"/>
    <mergeCell ref="R3:T3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67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5" x14ac:dyDescent="0.35"/>
  <cols>
    <col min="1" max="1" width="54.453125" customWidth="1"/>
    <col min="2" max="4" width="10.7265625" customWidth="1"/>
    <col min="5" max="6" width="9.54296875" customWidth="1"/>
  </cols>
  <sheetData>
    <row r="1" spans="1:10" ht="15.5" x14ac:dyDescent="0.35">
      <c r="A1" s="19" t="s">
        <v>173</v>
      </c>
      <c r="B1" s="140">
        <f>MAX(Relevantes!B2)</f>
        <v>45016</v>
      </c>
      <c r="C1" s="140">
        <f>EOMONTH(B1,-3)</f>
        <v>44926</v>
      </c>
      <c r="D1" s="140">
        <f t="shared" ref="D1:F1" si="0">EOMONTH(C1,-3)</f>
        <v>44834</v>
      </c>
      <c r="E1" s="140">
        <f t="shared" si="0"/>
        <v>44742</v>
      </c>
      <c r="F1" s="140">
        <f t="shared" si="0"/>
        <v>44651</v>
      </c>
    </row>
    <row r="2" spans="1:10" ht="15" thickBot="1" x14ac:dyDescent="0.4">
      <c r="A2" s="20" t="s">
        <v>49</v>
      </c>
      <c r="B2" s="23" t="s">
        <v>270</v>
      </c>
      <c r="C2" s="23" t="s">
        <v>259</v>
      </c>
      <c r="D2" s="23" t="s">
        <v>230</v>
      </c>
      <c r="E2" s="23" t="s">
        <v>228</v>
      </c>
      <c r="F2" s="23" t="s">
        <v>227</v>
      </c>
      <c r="G2" s="23" t="s">
        <v>208</v>
      </c>
      <c r="H2" s="22">
        <v>45016</v>
      </c>
      <c r="I2" s="22">
        <v>44651</v>
      </c>
      <c r="J2" s="112" t="s">
        <v>209</v>
      </c>
    </row>
    <row r="3" spans="1:10" x14ac:dyDescent="0.35">
      <c r="A3" s="33" t="s">
        <v>174</v>
      </c>
      <c r="B3" s="34">
        <v>145.94900000000001</v>
      </c>
      <c r="C3" s="34">
        <v>140.57077600000002</v>
      </c>
      <c r="D3" s="34">
        <v>145.40007800000001</v>
      </c>
      <c r="E3" s="34">
        <v>143.08097699999999</v>
      </c>
      <c r="F3" s="34">
        <v>144.19216900000001</v>
      </c>
      <c r="G3" s="35">
        <f t="shared" ref="G3:G10" si="1">(+B3-C3)/C3</f>
        <v>3.8259901190272921E-2</v>
      </c>
      <c r="H3" s="34">
        <f>+B3</f>
        <v>145.94900000000001</v>
      </c>
      <c r="I3" s="34">
        <f>+F3</f>
        <v>144.19216900000001</v>
      </c>
      <c r="J3" s="35">
        <f>+H3/I3-1</f>
        <v>1.2183955704279548E-2</v>
      </c>
    </row>
    <row r="4" spans="1:10" x14ac:dyDescent="0.35">
      <c r="A4" t="s">
        <v>175</v>
      </c>
      <c r="B4" s="12">
        <v>73.102350889999997</v>
      </c>
      <c r="C4" s="12">
        <v>73.64455700000002</v>
      </c>
      <c r="D4" s="12">
        <v>77.607807999800031</v>
      </c>
      <c r="E4" s="12">
        <v>72.065209690199978</v>
      </c>
      <c r="F4" s="12">
        <v>74.82357931</v>
      </c>
      <c r="G4" s="117">
        <f t="shared" si="1"/>
        <v>-7.3624736448618102E-3</v>
      </c>
      <c r="H4" s="12">
        <f t="shared" ref="H4:H10" si="2">+B4</f>
        <v>73.102350889999997</v>
      </c>
      <c r="I4" s="12">
        <f t="shared" ref="I4:I10" si="3">+F4</f>
        <v>74.82357931</v>
      </c>
      <c r="J4" s="117">
        <f t="shared" ref="J4:J10" si="4">+H4/I4-1</f>
        <v>-2.3003823605775575E-2</v>
      </c>
    </row>
    <row r="5" spans="1:10" x14ac:dyDescent="0.35">
      <c r="A5" t="s">
        <v>273</v>
      </c>
      <c r="B5" s="12">
        <v>24.997796319999999</v>
      </c>
      <c r="C5" s="12">
        <v>22.641007439999996</v>
      </c>
      <c r="D5" s="12">
        <v>22.396191475000009</v>
      </c>
      <c r="E5" s="12">
        <v>25.482233304999998</v>
      </c>
      <c r="F5" s="12">
        <v>27.679708250000001</v>
      </c>
      <c r="G5" s="117">
        <f t="shared" si="1"/>
        <v>0.10409381677231602</v>
      </c>
      <c r="H5" s="12">
        <f t="shared" si="2"/>
        <v>24.997796319999999</v>
      </c>
      <c r="I5" s="12">
        <f t="shared" si="3"/>
        <v>27.679708250000001</v>
      </c>
      <c r="J5" s="117">
        <f t="shared" si="4"/>
        <v>-9.6890903104081771E-2</v>
      </c>
    </row>
    <row r="6" spans="1:10" x14ac:dyDescent="0.35">
      <c r="A6" t="s">
        <v>274</v>
      </c>
      <c r="B6" s="12">
        <v>32.988030999999999</v>
      </c>
      <c r="C6" s="12">
        <v>33.856682180000021</v>
      </c>
      <c r="D6" s="12">
        <v>34.375094819999987</v>
      </c>
      <c r="E6" s="12">
        <v>33.617906550000001</v>
      </c>
      <c r="F6" s="12">
        <v>27.529613449999996</v>
      </c>
      <c r="G6" s="117">
        <f t="shared" si="1"/>
        <v>-2.5656713064257534E-2</v>
      </c>
      <c r="H6" s="12">
        <f t="shared" si="2"/>
        <v>32.988030999999999</v>
      </c>
      <c r="I6" s="12">
        <f t="shared" si="3"/>
        <v>27.529613449999996</v>
      </c>
      <c r="J6" s="117">
        <f t="shared" si="4"/>
        <v>0.19827439858222951</v>
      </c>
    </row>
    <row r="7" spans="1:10" x14ac:dyDescent="0.35">
      <c r="A7" t="s">
        <v>275</v>
      </c>
      <c r="B7" s="12">
        <v>2.6738586799999999</v>
      </c>
      <c r="C7" s="12">
        <v>2.6813379800000003</v>
      </c>
      <c r="D7" s="12">
        <v>2.9111376149999977</v>
      </c>
      <c r="E7" s="12">
        <v>2.5916044950000008</v>
      </c>
      <c r="F7" s="12">
        <v>3.19447444</v>
      </c>
      <c r="G7" s="117">
        <f t="shared" si="1"/>
        <v>-2.7893909890465991E-3</v>
      </c>
      <c r="H7" s="12">
        <f t="shared" si="2"/>
        <v>2.6738586799999999</v>
      </c>
      <c r="I7" s="12">
        <f t="shared" si="3"/>
        <v>3.19447444</v>
      </c>
      <c r="J7" s="117">
        <f t="shared" si="4"/>
        <v>-0.16297383803765852</v>
      </c>
    </row>
    <row r="8" spans="1:10" x14ac:dyDescent="0.35">
      <c r="A8" t="s">
        <v>176</v>
      </c>
      <c r="B8" s="12">
        <v>12.186963110000022</v>
      </c>
      <c r="C8" s="12">
        <v>7.7471914000000197</v>
      </c>
      <c r="D8" s="12">
        <v>8.1098460901999374</v>
      </c>
      <c r="E8" s="12">
        <v>9.3240229598000042</v>
      </c>
      <c r="F8" s="12">
        <v>10.964793550000024</v>
      </c>
      <c r="G8" s="117">
        <f t="shared" si="1"/>
        <v>0.57308145375109631</v>
      </c>
      <c r="H8" s="12">
        <f t="shared" si="2"/>
        <v>12.186963110000022</v>
      </c>
      <c r="I8" s="12">
        <f t="shared" si="3"/>
        <v>10.964793550000024</v>
      </c>
      <c r="J8" s="117">
        <f t="shared" si="4"/>
        <v>0.11146307082088147</v>
      </c>
    </row>
    <row r="9" spans="1:10" x14ac:dyDescent="0.35">
      <c r="A9" s="33" t="s">
        <v>177</v>
      </c>
      <c r="B9" s="34">
        <v>10.996</v>
      </c>
      <c r="C9" s="34">
        <v>9.7194000000000074</v>
      </c>
      <c r="D9" s="34">
        <v>14.867724999999997</v>
      </c>
      <c r="E9" s="34">
        <v>12.629303</v>
      </c>
      <c r="F9" s="34">
        <v>10.995571999999999</v>
      </c>
      <c r="G9" s="35">
        <f t="shared" si="1"/>
        <v>0.13134555631005948</v>
      </c>
      <c r="H9" s="34">
        <f t="shared" si="2"/>
        <v>10.996</v>
      </c>
      <c r="I9" s="34">
        <f t="shared" si="3"/>
        <v>10.995571999999999</v>
      </c>
      <c r="J9" s="35">
        <f t="shared" si="4"/>
        <v>3.8924759894420902E-5</v>
      </c>
    </row>
    <row r="10" spans="1:10" x14ac:dyDescent="0.35">
      <c r="A10" s="26" t="s">
        <v>178</v>
      </c>
      <c r="B10" s="30">
        <v>134.953</v>
      </c>
      <c r="C10" s="30">
        <v>130.85137600000002</v>
      </c>
      <c r="D10" s="30">
        <v>130.532353</v>
      </c>
      <c r="E10" s="30">
        <v>130.45167400000003</v>
      </c>
      <c r="F10" s="30">
        <v>133.196597</v>
      </c>
      <c r="G10" s="32">
        <f t="shared" si="1"/>
        <v>3.1345669609160139E-2</v>
      </c>
      <c r="H10" s="30">
        <f t="shared" si="2"/>
        <v>134.953</v>
      </c>
      <c r="I10" s="30">
        <f t="shared" si="3"/>
        <v>133.196597</v>
      </c>
      <c r="J10" s="32">
        <f t="shared" si="4"/>
        <v>1.3186545599209287E-2</v>
      </c>
    </row>
    <row r="67" spans="1:4" x14ac:dyDescent="0.35">
      <c r="A67" s="76"/>
      <c r="B67" s="76"/>
      <c r="C67" s="76"/>
      <c r="D67" s="76"/>
    </row>
  </sheetData>
  <pageMargins left="0.70866141732283472" right="0.70866141732283472" top="0.74803149606299213" bottom="0.74803149606299213" header="0.31496062992125984" footer="0.31496062992125984"/>
  <pageSetup paperSize="9" scale="51" orientation="portrait" horizontalDpi="4294967294" verticalDpi="4294967294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32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5" x14ac:dyDescent="0.35"/>
  <cols>
    <col min="1" max="1" width="50.54296875" customWidth="1"/>
    <col min="2" max="3" width="11.1796875" customWidth="1"/>
    <col min="4" max="5" width="11.26953125" bestFit="1" customWidth="1"/>
    <col min="8" max="8" width="12.26953125" customWidth="1"/>
    <col min="9" max="9" width="16.26953125" bestFit="1" customWidth="1"/>
    <col min="10" max="14" width="11.26953125" bestFit="1" customWidth="1"/>
  </cols>
  <sheetData>
    <row r="1" spans="1:10" ht="15.5" x14ac:dyDescent="0.35">
      <c r="A1" s="19" t="s">
        <v>3</v>
      </c>
      <c r="B1" s="19"/>
      <c r="C1" s="19"/>
      <c r="D1" s="19"/>
      <c r="E1" s="148" t="s">
        <v>127</v>
      </c>
      <c r="F1" s="148"/>
    </row>
    <row r="2" spans="1:10" ht="15" thickBot="1" x14ac:dyDescent="0.4">
      <c r="A2" s="20" t="s">
        <v>49</v>
      </c>
      <c r="B2" s="22">
        <f>MAX(Relevantes!$2:$2)</f>
        <v>45016</v>
      </c>
      <c r="C2" s="22">
        <f>EOMONTH(B2,-3)</f>
        <v>44926</v>
      </c>
      <c r="D2" s="22">
        <f>EOMONTH(B2,-12)</f>
        <v>44651</v>
      </c>
      <c r="E2" s="22" t="s">
        <v>128</v>
      </c>
      <c r="F2" s="22" t="s">
        <v>129</v>
      </c>
    </row>
    <row r="3" spans="1:10" x14ac:dyDescent="0.35">
      <c r="A3" t="s">
        <v>179</v>
      </c>
      <c r="B3" s="12">
        <v>53513.242139477989</v>
      </c>
      <c r="C3" s="12">
        <v>54890.957499210002</v>
      </c>
      <c r="D3" s="12">
        <v>55293.873337969999</v>
      </c>
      <c r="E3" s="12">
        <f t="shared" ref="E3:E8" si="0">+B3-D3</f>
        <v>-1780.6311984920103</v>
      </c>
      <c r="F3" s="113">
        <f>+E3/D3</f>
        <v>-3.2203046938100111E-2</v>
      </c>
    </row>
    <row r="4" spans="1:10" x14ac:dyDescent="0.35">
      <c r="A4" s="11" t="s">
        <v>180</v>
      </c>
      <c r="B4" s="12">
        <v>0</v>
      </c>
      <c r="C4" s="12">
        <v>0</v>
      </c>
      <c r="D4" s="12">
        <v>0</v>
      </c>
      <c r="E4" s="12">
        <f t="shared" si="0"/>
        <v>0</v>
      </c>
      <c r="F4" s="113"/>
    </row>
    <row r="5" spans="1:10" x14ac:dyDescent="0.35">
      <c r="A5" s="33" t="s">
        <v>181</v>
      </c>
      <c r="B5" s="34">
        <f>+SUM(B3:B4)</f>
        <v>53513.242139477989</v>
      </c>
      <c r="C5" s="34">
        <f>+SUM(C3:C4)</f>
        <v>54890.957499210002</v>
      </c>
      <c r="D5" s="34">
        <f>+SUM(D3:D4)</f>
        <v>55293.873337969999</v>
      </c>
      <c r="E5" s="34">
        <f t="shared" si="0"/>
        <v>-1780.6311984920103</v>
      </c>
      <c r="F5" s="35">
        <f>+E5/D5</f>
        <v>-3.2203046938100111E-2</v>
      </c>
    </row>
    <row r="6" spans="1:10" x14ac:dyDescent="0.35">
      <c r="A6" t="s">
        <v>182</v>
      </c>
      <c r="B6" s="12">
        <v>72540.260879719994</v>
      </c>
      <c r="C6" s="12">
        <v>74487.637090129996</v>
      </c>
      <c r="D6" s="12">
        <v>74658.037643460018</v>
      </c>
      <c r="E6" s="12">
        <f t="shared" si="0"/>
        <v>-2117.7767637400248</v>
      </c>
      <c r="F6" s="113">
        <f>+E6/D6</f>
        <v>-2.8366359880148018E-2</v>
      </c>
      <c r="I6" s="12"/>
      <c r="J6" s="12"/>
    </row>
    <row r="7" spans="1:10" x14ac:dyDescent="0.35">
      <c r="A7" s="11" t="s">
        <v>183</v>
      </c>
      <c r="B7" s="12">
        <v>-4654.84530206</v>
      </c>
      <c r="C7" s="12">
        <v>-4654.84530206</v>
      </c>
      <c r="D7" s="12">
        <v>-4997.4835267199996</v>
      </c>
      <c r="E7" s="12">
        <f t="shared" si="0"/>
        <v>342.63822465999965</v>
      </c>
      <c r="F7" s="113">
        <f>+E7/D7</f>
        <v>-6.8562151896653378E-2</v>
      </c>
    </row>
    <row r="8" spans="1:10" x14ac:dyDescent="0.35">
      <c r="A8" s="33" t="s">
        <v>184</v>
      </c>
      <c r="B8" s="34">
        <f>+SUM(B6:B7)</f>
        <v>67885.415577659995</v>
      </c>
      <c r="C8" s="34">
        <f>+SUM(C6:C7)</f>
        <v>69832.791788069997</v>
      </c>
      <c r="D8" s="34">
        <f>+SUM(D6:D7)</f>
        <v>69660.554116740022</v>
      </c>
      <c r="E8" s="34">
        <f t="shared" si="0"/>
        <v>-1775.1385390800278</v>
      </c>
      <c r="F8" s="35">
        <f>+E8/D8</f>
        <v>-2.5482693349024723E-2</v>
      </c>
    </row>
    <row r="9" spans="1:10" ht="6" customHeight="1" x14ac:dyDescent="0.35"/>
    <row r="10" spans="1:10" x14ac:dyDescent="0.35">
      <c r="A10" s="26" t="s">
        <v>185</v>
      </c>
      <c r="B10" s="32">
        <f>+B5/B8</f>
        <v>0.78828775936798334</v>
      </c>
      <c r="C10" s="32">
        <f>+C5/C8</f>
        <v>0.78603412657185778</v>
      </c>
      <c r="D10" s="32">
        <f t="shared" ref="D10" si="1">+D5/D8</f>
        <v>0.79376160639357318</v>
      </c>
      <c r="E10" s="32">
        <f>+B10-D10</f>
        <v>-5.4738470255898397E-3</v>
      </c>
      <c r="F10" s="32">
        <f>+E10/D10</f>
        <v>-6.8960843929704073E-3</v>
      </c>
    </row>
    <row r="13" spans="1:10" x14ac:dyDescent="0.35">
      <c r="E13" s="148" t="s">
        <v>127</v>
      </c>
      <c r="F13" s="148"/>
    </row>
    <row r="14" spans="1:10" ht="15" thickBot="1" x14ac:dyDescent="0.4">
      <c r="A14" s="1" t="s">
        <v>186</v>
      </c>
      <c r="B14" s="22">
        <f>+B2</f>
        <v>45016</v>
      </c>
      <c r="C14" s="22">
        <f>+C2</f>
        <v>44926</v>
      </c>
      <c r="D14" s="22">
        <f>+D2</f>
        <v>44651</v>
      </c>
      <c r="E14" s="22" t="s">
        <v>128</v>
      </c>
      <c r="F14" s="22" t="s">
        <v>129</v>
      </c>
    </row>
    <row r="15" spans="1:10" x14ac:dyDescent="0.35">
      <c r="A15" t="s">
        <v>187</v>
      </c>
      <c r="B15" s="12">
        <v>10844.4236162125</v>
      </c>
      <c r="C15" s="12">
        <v>3235.089907005</v>
      </c>
      <c r="D15" s="12">
        <v>13925.000559754168</v>
      </c>
      <c r="E15" s="12">
        <f t="shared" ref="E15:E17" si="2">+B15-D15</f>
        <v>-3080.5769435416678</v>
      </c>
      <c r="F15" s="113">
        <f t="shared" ref="F15:F17" si="3">+E15/D15</f>
        <v>-0.22122634252849555</v>
      </c>
    </row>
    <row r="16" spans="1:10" x14ac:dyDescent="0.35">
      <c r="A16" t="s">
        <v>188</v>
      </c>
      <c r="B16" s="12">
        <v>818.54385363520998</v>
      </c>
      <c r="C16" s="12">
        <v>197.73011159511</v>
      </c>
      <c r="D16" s="12">
        <v>903.44143925201593</v>
      </c>
      <c r="E16" s="12">
        <f t="shared" si="2"/>
        <v>-84.897585616805941</v>
      </c>
      <c r="F16" s="113">
        <f t="shared" si="3"/>
        <v>-9.3971321137422029E-2</v>
      </c>
    </row>
    <row r="17" spans="1:6" x14ac:dyDescent="0.35">
      <c r="A17" t="s">
        <v>189</v>
      </c>
      <c r="B17" s="12">
        <v>28074.216153217647</v>
      </c>
      <c r="C17" s="12">
        <v>28488.160874189594</v>
      </c>
      <c r="D17" s="12">
        <v>29405.006777536637</v>
      </c>
      <c r="E17" s="12">
        <f t="shared" si="2"/>
        <v>-1330.79062431899</v>
      </c>
      <c r="F17" s="113">
        <f t="shared" si="3"/>
        <v>-4.525727997232161E-2</v>
      </c>
    </row>
    <row r="18" spans="1:6" x14ac:dyDescent="0.35">
      <c r="A18" s="33" t="s">
        <v>190</v>
      </c>
      <c r="B18" s="34">
        <f>+SUM(B15:B17)</f>
        <v>39737.183623065357</v>
      </c>
      <c r="C18" s="34">
        <f>+SUM(C15:C17)</f>
        <v>31920.980892789703</v>
      </c>
      <c r="D18" s="34">
        <f>+SUM(D15:D17)</f>
        <v>44233.44877654282</v>
      </c>
      <c r="E18" s="34">
        <f t="shared" ref="E18" si="4">+B18-D18</f>
        <v>-4496.2651534774632</v>
      </c>
      <c r="F18" s="35">
        <f>+E18/D18</f>
        <v>-0.10164853245315683</v>
      </c>
    </row>
    <row r="19" spans="1:6" ht="5.25" customHeight="1" x14ac:dyDescent="0.35">
      <c r="F19" s="113"/>
    </row>
    <row r="20" spans="1:6" x14ac:dyDescent="0.35">
      <c r="A20" s="1" t="s">
        <v>191</v>
      </c>
      <c r="B20" s="1"/>
      <c r="C20" s="1"/>
      <c r="D20" s="1"/>
      <c r="F20" s="113"/>
    </row>
    <row r="21" spans="1:6" x14ac:dyDescent="0.35">
      <c r="A21" t="s">
        <v>192</v>
      </c>
      <c r="B21" s="12">
        <v>5352.6567005900006</v>
      </c>
      <c r="C21" s="12">
        <v>5320.8887618500003</v>
      </c>
      <c r="D21" s="12">
        <v>10265.60488692</v>
      </c>
      <c r="E21" s="12">
        <f t="shared" ref="E21:E23" si="5">+B21-D21</f>
        <v>-4912.9481863299998</v>
      </c>
      <c r="F21" s="113">
        <f t="shared" ref="F21:F22" si="6">+E21/D21</f>
        <v>-0.47858340939946664</v>
      </c>
    </row>
    <row r="22" spans="1:6" x14ac:dyDescent="0.35">
      <c r="A22" t="s">
        <v>193</v>
      </c>
      <c r="B22" s="12">
        <v>10577.501187433929</v>
      </c>
      <c r="C22" s="12">
        <v>3083.9558441617246</v>
      </c>
      <c r="D22" s="12">
        <v>10635.815805113592</v>
      </c>
      <c r="E22" s="12">
        <f t="shared" si="5"/>
        <v>-58.31461767966357</v>
      </c>
      <c r="F22" s="113">
        <f t="shared" si="6"/>
        <v>-5.4828532900716926E-3</v>
      </c>
    </row>
    <row r="23" spans="1:6" x14ac:dyDescent="0.35">
      <c r="A23" s="33" t="s">
        <v>194</v>
      </c>
      <c r="B23" s="34">
        <f>+SUM(B21:B22)</f>
        <v>15930.157888023929</v>
      </c>
      <c r="C23" s="34">
        <f>+SUM(C21:C22)</f>
        <v>8404.844606011724</v>
      </c>
      <c r="D23" s="34">
        <f>+SUM(D21:D22)</f>
        <v>20901.420692033593</v>
      </c>
      <c r="E23" s="34">
        <f t="shared" si="5"/>
        <v>-4971.2628040096643</v>
      </c>
      <c r="F23" s="35">
        <f>+E23/D23</f>
        <v>-0.23784329674319318</v>
      </c>
    </row>
    <row r="24" spans="1:6" x14ac:dyDescent="0.35">
      <c r="F24" s="113"/>
    </row>
    <row r="25" spans="1:6" x14ac:dyDescent="0.35">
      <c r="A25" s="26" t="s">
        <v>195</v>
      </c>
      <c r="B25" s="30">
        <f>+B18-B23</f>
        <v>23807.025735041429</v>
      </c>
      <c r="C25" s="30">
        <f>+C18-C23</f>
        <v>23516.136286777979</v>
      </c>
      <c r="D25" s="30">
        <f>+D18-D23</f>
        <v>23332.028084509227</v>
      </c>
      <c r="E25" s="119">
        <f>+B25-D25</f>
        <v>474.99765053220108</v>
      </c>
      <c r="F25" s="32">
        <f>+E25/D25</f>
        <v>2.0358180986742642E-2</v>
      </c>
    </row>
    <row r="26" spans="1:6" x14ac:dyDescent="0.35">
      <c r="A26" s="14" t="s">
        <v>196</v>
      </c>
      <c r="B26" s="14">
        <v>0.22644474061415459</v>
      </c>
      <c r="C26" s="14">
        <v>0.2375294051465057</v>
      </c>
      <c r="D26" s="14">
        <v>0.21091396904201754</v>
      </c>
      <c r="E26" s="114"/>
      <c r="F26" s="14"/>
    </row>
    <row r="27" spans="1:6" x14ac:dyDescent="0.35">
      <c r="A27" s="15" t="s">
        <v>197</v>
      </c>
      <c r="B27" s="15"/>
      <c r="C27" s="15"/>
      <c r="D27" s="15"/>
    </row>
    <row r="28" spans="1:6" x14ac:dyDescent="0.35">
      <c r="A28" s="15"/>
      <c r="B28" s="15"/>
      <c r="C28" s="15"/>
      <c r="D28" s="12"/>
    </row>
    <row r="30" spans="1:6" ht="15" thickBot="1" x14ac:dyDescent="0.4">
      <c r="A30" s="26" t="s">
        <v>9</v>
      </c>
      <c r="B30" s="22">
        <f>+B14</f>
        <v>45016</v>
      </c>
      <c r="C30" s="22">
        <f t="shared" ref="C30:D30" si="7">+C14</f>
        <v>44926</v>
      </c>
      <c r="D30" s="22">
        <f t="shared" si="7"/>
        <v>44651</v>
      </c>
      <c r="E30" s="23" t="s">
        <v>208</v>
      </c>
      <c r="F30" s="23" t="s">
        <v>209</v>
      </c>
    </row>
    <row r="31" spans="1:6" x14ac:dyDescent="0.35">
      <c r="A31" t="s">
        <v>0</v>
      </c>
      <c r="B31" s="59">
        <v>2.98</v>
      </c>
      <c r="C31" s="59">
        <v>2.8426</v>
      </c>
      <c r="D31" s="59">
        <v>3.1370999999999998</v>
      </c>
      <c r="E31" s="72">
        <f>+(B31-C31)*100</f>
        <v>13.739999999999997</v>
      </c>
      <c r="F31" s="72">
        <f>+(B31-D31)*100</f>
        <v>-15.70999999999998</v>
      </c>
    </row>
    <row r="32" spans="1:6" x14ac:dyDescent="0.35">
      <c r="A32" t="s">
        <v>1</v>
      </c>
      <c r="B32" s="59">
        <v>1.44</v>
      </c>
      <c r="C32" s="59">
        <v>1.4251</v>
      </c>
      <c r="D32" s="59">
        <v>1.37</v>
      </c>
      <c r="E32" s="72">
        <f>+(B32-C32)*100</f>
        <v>1.4899999999999913</v>
      </c>
      <c r="F32" s="72">
        <f>+(B32-D32)*100</f>
        <v>6.999999999999984</v>
      </c>
    </row>
  </sheetData>
  <mergeCells count="2">
    <mergeCell ref="E1:F1"/>
    <mergeCell ref="E13:F13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4294967294" verticalDpi="429496729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44"/>
  <sheetViews>
    <sheetView showGridLines="0" zoomScale="85" zoomScaleNormal="85" workbookViewId="0">
      <pane xSplit="1" ySplit="3" topLeftCell="B18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4.5" x14ac:dyDescent="0.35"/>
  <cols>
    <col min="1" max="1" width="54.7265625" customWidth="1"/>
    <col min="2" max="2" width="11.1796875" customWidth="1"/>
    <col min="3" max="6" width="11.26953125" customWidth="1"/>
  </cols>
  <sheetData>
    <row r="1" spans="1:6" ht="15.5" x14ac:dyDescent="0.35">
      <c r="A1" s="19" t="s">
        <v>22</v>
      </c>
      <c r="B1" s="19"/>
      <c r="C1" s="19"/>
      <c r="D1" s="19"/>
      <c r="E1" s="19"/>
      <c r="F1" s="19"/>
    </row>
    <row r="2" spans="1:6" x14ac:dyDescent="0.35">
      <c r="A2" s="44" t="s">
        <v>27</v>
      </c>
      <c r="B2" s="44"/>
    </row>
    <row r="3" spans="1:6" ht="15" thickBot="1" x14ac:dyDescent="0.4">
      <c r="A3" s="20" t="s">
        <v>28</v>
      </c>
      <c r="B3" s="22">
        <f>MAX(Relevantes!$2:$2)</f>
        <v>45016</v>
      </c>
      <c r="C3" s="22">
        <f>EOMONTH(B3,-3)</f>
        <v>44926</v>
      </c>
      <c r="D3" s="22">
        <f>EOMONTH(B3,-12)</f>
        <v>44651</v>
      </c>
      <c r="E3" s="23" t="s">
        <v>208</v>
      </c>
      <c r="F3" s="23" t="s">
        <v>209</v>
      </c>
    </row>
    <row r="4" spans="1:6" x14ac:dyDescent="0.35">
      <c r="A4" s="44" t="s">
        <v>29</v>
      </c>
      <c r="B4" s="41">
        <v>5709.0158673699998</v>
      </c>
      <c r="C4" s="41">
        <v>5818.2504358612168</v>
      </c>
      <c r="D4" s="41">
        <v>5729.3779248337914</v>
      </c>
      <c r="E4" s="41">
        <f>+B4-C4</f>
        <v>-109.23456849121703</v>
      </c>
      <c r="F4" s="41">
        <f>+B4-D4</f>
        <v>-20.362057463791643</v>
      </c>
    </row>
    <row r="5" spans="1:6" x14ac:dyDescent="0.35">
      <c r="A5" s="18" t="s">
        <v>30</v>
      </c>
      <c r="B5" s="12">
        <v>4546.6308923699999</v>
      </c>
      <c r="C5" s="12">
        <v>4659.1058750553339</v>
      </c>
      <c r="D5" s="12">
        <v>4593.7256384661232</v>
      </c>
      <c r="E5" s="12">
        <f t="shared" ref="E5:E13" si="0">+B5-C5</f>
        <v>-112.474982685334</v>
      </c>
      <c r="F5" s="12">
        <f t="shared" ref="F5:F13" si="1">+B5-D5</f>
        <v>-47.094746096123345</v>
      </c>
    </row>
    <row r="6" spans="1:6" x14ac:dyDescent="0.35">
      <c r="A6" s="4" t="s">
        <v>31</v>
      </c>
      <c r="B6" s="12">
        <v>1873.1308923700001</v>
      </c>
      <c r="C6" s="12">
        <v>1873.1308923700001</v>
      </c>
      <c r="D6" s="12">
        <v>1873.1308923700001</v>
      </c>
      <c r="E6" s="12">
        <f t="shared" si="0"/>
        <v>0</v>
      </c>
      <c r="F6" s="12">
        <f t="shared" si="1"/>
        <v>0</v>
      </c>
    </row>
    <row r="7" spans="1:6" x14ac:dyDescent="0.35">
      <c r="A7" s="4" t="s">
        <v>32</v>
      </c>
      <c r="B7" s="12">
        <v>3874</v>
      </c>
      <c r="C7" s="12">
        <v>3935.3661076300004</v>
      </c>
      <c r="D7" s="12">
        <v>3906.5571076300002</v>
      </c>
      <c r="E7" s="12">
        <f t="shared" si="0"/>
        <v>-61.366107630000442</v>
      </c>
      <c r="F7" s="12">
        <f t="shared" si="1"/>
        <v>-32.557107630000246</v>
      </c>
    </row>
    <row r="8" spans="1:6" x14ac:dyDescent="0.35">
      <c r="A8" s="4" t="s">
        <v>33</v>
      </c>
      <c r="B8" s="12">
        <v>14.5</v>
      </c>
      <c r="C8" s="12">
        <v>123.25318283878886</v>
      </c>
      <c r="D8" s="12">
        <v>27.289687288937358</v>
      </c>
      <c r="E8" s="12">
        <f t="shared" si="0"/>
        <v>-108.75318283878886</v>
      </c>
      <c r="F8" s="12">
        <f t="shared" si="1"/>
        <v>-12.789687288937358</v>
      </c>
    </row>
    <row r="9" spans="1:6" x14ac:dyDescent="0.35">
      <c r="A9" s="4" t="s">
        <v>34</v>
      </c>
      <c r="B9" s="12">
        <v>-1402</v>
      </c>
      <c r="C9" s="12">
        <v>-1281.4513428060914</v>
      </c>
      <c r="D9" s="12">
        <v>-1437.6766031381444</v>
      </c>
      <c r="E9" s="12">
        <f t="shared" si="0"/>
        <v>-120.54865719390864</v>
      </c>
      <c r="F9" s="12">
        <f t="shared" si="1"/>
        <v>35.676603138144401</v>
      </c>
    </row>
    <row r="10" spans="1:6" x14ac:dyDescent="0.35">
      <c r="A10" s="4" t="s">
        <v>35</v>
      </c>
      <c r="B10" s="12">
        <v>187</v>
      </c>
      <c r="C10" s="12">
        <v>8.8070350226362422</v>
      </c>
      <c r="D10" s="12">
        <v>224.42455431533062</v>
      </c>
      <c r="E10" s="12">
        <f t="shared" si="0"/>
        <v>178.19296497736377</v>
      </c>
      <c r="F10" s="12">
        <f t="shared" si="1"/>
        <v>-37.424554315330624</v>
      </c>
    </row>
    <row r="11" spans="1:6" x14ac:dyDescent="0.35">
      <c r="A11" s="18" t="s">
        <v>36</v>
      </c>
      <c r="B11" s="12">
        <v>547.38497499999994</v>
      </c>
      <c r="C11" s="12">
        <v>547.38497499999994</v>
      </c>
      <c r="D11" s="12">
        <v>547.38467800000001</v>
      </c>
      <c r="E11" s="12">
        <f t="shared" si="0"/>
        <v>0</v>
      </c>
      <c r="F11" s="12">
        <f t="shared" si="1"/>
        <v>2.9699999993226811E-4</v>
      </c>
    </row>
    <row r="12" spans="1:6" x14ac:dyDescent="0.35">
      <c r="A12" s="18" t="s">
        <v>37</v>
      </c>
      <c r="B12" s="12">
        <v>615</v>
      </c>
      <c r="C12" s="12">
        <v>611.75958580588303</v>
      </c>
      <c r="D12" s="12">
        <v>588.26760836766812</v>
      </c>
      <c r="E12" s="12">
        <f t="shared" si="0"/>
        <v>3.2404141941169655</v>
      </c>
      <c r="F12" s="12">
        <f t="shared" si="1"/>
        <v>26.732391632331883</v>
      </c>
    </row>
    <row r="13" spans="1:6" x14ac:dyDescent="0.35">
      <c r="A13" s="44" t="s">
        <v>38</v>
      </c>
      <c r="B13" s="41">
        <v>32960</v>
      </c>
      <c r="C13" s="41">
        <v>34133.03473765614</v>
      </c>
      <c r="D13" s="41">
        <v>34524.445531187223</v>
      </c>
      <c r="E13" s="41">
        <f t="shared" si="0"/>
        <v>-1173.0347376561404</v>
      </c>
      <c r="F13" s="41">
        <f t="shared" si="1"/>
        <v>-1564.4455311872225</v>
      </c>
    </row>
    <row r="14" spans="1:6" x14ac:dyDescent="0.35">
      <c r="A14" s="26" t="s">
        <v>39</v>
      </c>
      <c r="B14" s="51">
        <v>0.13794389843355581</v>
      </c>
      <c r="C14" s="51">
        <v>0.13649843651069588</v>
      </c>
      <c r="D14" s="51">
        <v>0.13305718796602944</v>
      </c>
      <c r="E14" s="71">
        <f>+(B14-C14)*100</f>
        <v>0.14454619228599364</v>
      </c>
      <c r="F14" s="71">
        <f>+(B14-D14)*100</f>
        <v>0.48867104675263673</v>
      </c>
    </row>
    <row r="15" spans="1:6" x14ac:dyDescent="0.35">
      <c r="A15" t="s">
        <v>36</v>
      </c>
      <c r="B15" s="77">
        <v>1.6607553853155339E-2</v>
      </c>
      <c r="C15" s="77">
        <v>1.6036809478183187E-2</v>
      </c>
      <c r="D15" s="77">
        <v>1.5854988243200807E-2</v>
      </c>
      <c r="E15" s="143">
        <f>+(B15-C15)*100</f>
        <v>5.7074437497215205E-2</v>
      </c>
      <c r="F15" s="143">
        <f>+(B15-D15)*100</f>
        <v>7.5256560995453151E-2</v>
      </c>
    </row>
    <row r="16" spans="1:6" x14ac:dyDescent="0.35">
      <c r="A16" t="s">
        <v>37</v>
      </c>
      <c r="B16" s="77">
        <v>1.865898058252427E-2</v>
      </c>
      <c r="C16" s="77">
        <v>1.7922800902639327E-2</v>
      </c>
      <c r="D16" s="77">
        <v>1.7039161652466338E-2</v>
      </c>
      <c r="E16" s="143">
        <f>+(B16-C16)*100</f>
        <v>7.3617967988494348E-2</v>
      </c>
      <c r="F16" s="143">
        <f>+(B16-D16)*100</f>
        <v>0.16198189300579319</v>
      </c>
    </row>
    <row r="17" spans="1:8" ht="15" thickBot="1" x14ac:dyDescent="0.4">
      <c r="A17" s="26" t="s">
        <v>40</v>
      </c>
      <c r="B17" s="51">
        <v>0.17321043286923543</v>
      </c>
      <c r="C17" s="51">
        <v>0.17045804689151839</v>
      </c>
      <c r="D17" s="51">
        <v>0.16595133786169658</v>
      </c>
      <c r="E17" s="71">
        <f>+(B17-C17)*100</f>
        <v>0.27523859777170423</v>
      </c>
      <c r="F17" s="71">
        <f>+(B17-D17)*100</f>
        <v>0.72590950075388516</v>
      </c>
      <c r="G17" s="59"/>
    </row>
    <row r="18" spans="1:8" ht="18" customHeight="1" thickBot="1" x14ac:dyDescent="0.4">
      <c r="A18" s="85" t="s">
        <v>41</v>
      </c>
      <c r="B18" s="85"/>
      <c r="C18" s="85"/>
      <c r="D18" s="63"/>
      <c r="E18" s="142"/>
      <c r="F18" s="142"/>
      <c r="G18" s="62"/>
    </row>
    <row r="19" spans="1:8" ht="28.15" customHeight="1" x14ac:dyDescent="0.35">
      <c r="A19" s="150"/>
      <c r="B19" s="150"/>
      <c r="C19" s="150"/>
      <c r="D19" s="150"/>
      <c r="E19" s="139"/>
      <c r="F19" s="139"/>
      <c r="G19" s="115"/>
      <c r="H19" s="115"/>
    </row>
    <row r="20" spans="1:8" ht="8.15" customHeight="1" x14ac:dyDescent="0.35">
      <c r="G20" s="64"/>
    </row>
    <row r="21" spans="1:8" x14ac:dyDescent="0.35">
      <c r="A21" s="44" t="s">
        <v>42</v>
      </c>
      <c r="B21" s="44"/>
      <c r="G21" s="62"/>
    </row>
    <row r="22" spans="1:8" ht="15" thickBot="1" x14ac:dyDescent="0.4">
      <c r="A22" s="20" t="s">
        <v>28</v>
      </c>
      <c r="B22" s="22">
        <f>+B3</f>
        <v>45016</v>
      </c>
      <c r="C22" s="22">
        <f t="shared" ref="C22:D22" si="2">+C3</f>
        <v>44926</v>
      </c>
      <c r="D22" s="22">
        <f t="shared" si="2"/>
        <v>44651</v>
      </c>
      <c r="E22" s="23" t="s">
        <v>208</v>
      </c>
      <c r="F22" s="23" t="s">
        <v>209</v>
      </c>
      <c r="G22" s="59"/>
    </row>
    <row r="23" spans="1:8" x14ac:dyDescent="0.35">
      <c r="A23" s="44" t="s">
        <v>29</v>
      </c>
      <c r="B23" s="41">
        <v>5594.3474470728443</v>
      </c>
      <c r="C23" s="41">
        <v>5568.9866533188633</v>
      </c>
      <c r="D23" s="41">
        <v>5455.2192931175305</v>
      </c>
      <c r="E23" s="41">
        <f>+B23-C23</f>
        <v>25.360793753980943</v>
      </c>
      <c r="F23" s="41">
        <f>+B23-D23</f>
        <v>139.12815395531379</v>
      </c>
      <c r="G23" s="12"/>
    </row>
    <row r="24" spans="1:8" x14ac:dyDescent="0.35">
      <c r="A24" s="18" t="s">
        <v>30</v>
      </c>
      <c r="B24" s="12">
        <v>4430.9624720728443</v>
      </c>
      <c r="C24" s="12">
        <v>4409.8420925129803</v>
      </c>
      <c r="D24" s="12">
        <v>4319.5670067498622</v>
      </c>
      <c r="E24" s="12">
        <f t="shared" ref="E24:E32" si="3">+B24-C24</f>
        <v>21.120379559863977</v>
      </c>
      <c r="F24" s="12">
        <f t="shared" ref="F24:F32" si="4">+B24-D24</f>
        <v>111.39546532298209</v>
      </c>
      <c r="G24" s="12"/>
    </row>
    <row r="25" spans="1:8" x14ac:dyDescent="0.35">
      <c r="A25" s="4" t="s">
        <v>31</v>
      </c>
      <c r="B25" s="12">
        <v>1873</v>
      </c>
      <c r="C25" s="12">
        <v>1873.1308923700001</v>
      </c>
      <c r="D25" s="12">
        <v>1873.1308923700001</v>
      </c>
      <c r="E25" s="12">
        <f t="shared" si="3"/>
        <v>-0.13089237000008325</v>
      </c>
      <c r="F25" s="12">
        <f t="shared" si="4"/>
        <v>-0.13089237000008325</v>
      </c>
    </row>
    <row r="26" spans="1:8" x14ac:dyDescent="0.35">
      <c r="A26" s="4" t="s">
        <v>32</v>
      </c>
      <c r="B26" s="12">
        <v>3874</v>
      </c>
      <c r="C26" s="12">
        <v>3935.3661076300004</v>
      </c>
      <c r="D26" s="12">
        <v>3906.5571076300002</v>
      </c>
      <c r="E26" s="12">
        <f t="shared" si="3"/>
        <v>-61.366107630000442</v>
      </c>
      <c r="F26" s="12">
        <f t="shared" si="4"/>
        <v>-32.557107630000246</v>
      </c>
      <c r="G26" s="12"/>
    </row>
    <row r="27" spans="1:8" x14ac:dyDescent="0.35">
      <c r="A27" s="4" t="s">
        <v>33</v>
      </c>
      <c r="B27" s="12">
        <v>14.5</v>
      </c>
      <c r="C27" s="12">
        <v>123.01214261878889</v>
      </c>
      <c r="D27" s="12">
        <v>27.289687288937358</v>
      </c>
      <c r="E27" s="12">
        <f t="shared" si="3"/>
        <v>-108.51214261878889</v>
      </c>
      <c r="F27" s="12">
        <f t="shared" si="4"/>
        <v>-12.789687288937358</v>
      </c>
      <c r="G27" s="12"/>
    </row>
    <row r="28" spans="1:8" x14ac:dyDescent="0.35">
      <c r="A28" s="4" t="s">
        <v>34</v>
      </c>
      <c r="B28" s="12">
        <v>-1458</v>
      </c>
      <c r="C28" s="12">
        <v>-1392.1505221786524</v>
      </c>
      <c r="D28" s="12">
        <v>-1550.1666733984039</v>
      </c>
      <c r="E28" s="12">
        <f t="shared" si="3"/>
        <v>-65.849477821347591</v>
      </c>
      <c r="F28" s="12">
        <f t="shared" si="4"/>
        <v>92.166673398403873</v>
      </c>
      <c r="G28" s="12"/>
    </row>
    <row r="29" spans="1:8" x14ac:dyDescent="0.35">
      <c r="A29" s="4" t="s">
        <v>43</v>
      </c>
      <c r="B29" s="12">
        <v>127.46247207284406</v>
      </c>
      <c r="C29" s="12">
        <v>-129.51652792715595</v>
      </c>
      <c r="D29" s="12">
        <v>62.755992859328217</v>
      </c>
      <c r="E29" s="12">
        <f t="shared" si="3"/>
        <v>256.97900000000004</v>
      </c>
      <c r="F29" s="12">
        <f t="shared" si="4"/>
        <v>64.706479213515848</v>
      </c>
    </row>
    <row r="30" spans="1:8" x14ac:dyDescent="0.35">
      <c r="A30" s="18" t="s">
        <v>36</v>
      </c>
      <c r="B30" s="12">
        <v>547.38497499999994</v>
      </c>
      <c r="C30" s="12">
        <v>547.38497499999994</v>
      </c>
      <c r="D30" s="12">
        <v>547.38467800000001</v>
      </c>
      <c r="E30" s="12">
        <f t="shared" si="3"/>
        <v>0</v>
      </c>
      <c r="F30" s="12">
        <f t="shared" si="4"/>
        <v>2.9699999993226811E-4</v>
      </c>
      <c r="G30" s="12"/>
    </row>
    <row r="31" spans="1:8" x14ac:dyDescent="0.35">
      <c r="A31" s="18" t="s">
        <v>37</v>
      </c>
      <c r="B31" s="12">
        <v>616</v>
      </c>
      <c r="C31" s="12">
        <v>611.75958580588303</v>
      </c>
      <c r="D31" s="12">
        <v>588.26760836766812</v>
      </c>
      <c r="E31" s="12">
        <f t="shared" si="3"/>
        <v>4.2404141941169655</v>
      </c>
      <c r="F31" s="12">
        <f t="shared" si="4"/>
        <v>27.732391632331883</v>
      </c>
      <c r="G31" s="12"/>
    </row>
    <row r="32" spans="1:8" x14ac:dyDescent="0.35">
      <c r="A32" s="44" t="s">
        <v>38</v>
      </c>
      <c r="B32" s="41">
        <v>32886</v>
      </c>
      <c r="C32" s="41">
        <v>33973.011192216574</v>
      </c>
      <c r="D32" s="41">
        <v>34388.786930389382</v>
      </c>
      <c r="E32" s="41">
        <f t="shared" si="3"/>
        <v>-1087.0111922165743</v>
      </c>
      <c r="F32" s="41">
        <f t="shared" si="4"/>
        <v>-1502.7869303893822</v>
      </c>
    </row>
    <row r="33" spans="1:7" x14ac:dyDescent="0.35">
      <c r="A33" s="26" t="s">
        <v>39</v>
      </c>
      <c r="B33" s="51">
        <v>0.13473704531024888</v>
      </c>
      <c r="C33" s="51">
        <v>0.12980427515130899</v>
      </c>
      <c r="D33" s="51">
        <v>0.12560975225714227</v>
      </c>
      <c r="E33" s="71">
        <f>+(B33-C33)*100</f>
        <v>0.4932770158939892</v>
      </c>
      <c r="F33" s="71">
        <f>+(B33-D33)*100</f>
        <v>0.9127293053106611</v>
      </c>
      <c r="G33" s="62"/>
    </row>
    <row r="34" spans="1:7" x14ac:dyDescent="0.35">
      <c r="A34" t="s">
        <v>36</v>
      </c>
      <c r="B34" s="77">
        <v>1.6644924131849419E-2</v>
      </c>
      <c r="C34" s="77">
        <v>1.6112347884117178E-2</v>
      </c>
      <c r="D34" s="77">
        <v>1.5917533791117128E-2</v>
      </c>
      <c r="E34" s="143">
        <f>+(B34-C34)*100</f>
        <v>5.3257624773224085E-2</v>
      </c>
      <c r="F34" s="143">
        <f>+(B34-D34)*100</f>
        <v>7.2739034073229097E-2</v>
      </c>
    </row>
    <row r="35" spans="1:7" x14ac:dyDescent="0.35">
      <c r="A35" t="s">
        <v>37</v>
      </c>
      <c r="B35" s="77">
        <v>1.8731375053214133E-2</v>
      </c>
      <c r="C35" s="77">
        <v>1.8007222920117277E-2</v>
      </c>
      <c r="D35" s="77">
        <v>1.7106378586672851E-2</v>
      </c>
      <c r="E35" s="143">
        <f>+(B35-C35)*100</f>
        <v>7.2415213309685519E-2</v>
      </c>
      <c r="F35" s="143">
        <f>+(B35-D35)*100</f>
        <v>0.16249964665412814</v>
      </c>
    </row>
    <row r="36" spans="1:7" x14ac:dyDescent="0.35">
      <c r="A36" s="26" t="s">
        <v>40</v>
      </c>
      <c r="B36" s="92">
        <v>0.17011334449531243</v>
      </c>
      <c r="C36" s="92">
        <v>0.16392384595554343</v>
      </c>
      <c r="D36" s="92">
        <v>0.15863366463493225</v>
      </c>
      <c r="E36" s="71">
        <f>+(B36-C36)*100</f>
        <v>0.6189498539768995</v>
      </c>
      <c r="F36" s="71">
        <f>+(B36-D36)*100</f>
        <v>1.1479679860380176</v>
      </c>
      <c r="G36" s="59"/>
    </row>
    <row r="38" spans="1:7" x14ac:dyDescent="0.35">
      <c r="A38" s="149"/>
      <c r="B38" s="149"/>
      <c r="C38" s="149"/>
      <c r="D38" s="149"/>
      <c r="E38" s="138"/>
      <c r="F38" s="138"/>
    </row>
    <row r="39" spans="1:7" ht="15" thickBot="1" x14ac:dyDescent="0.4">
      <c r="B39" s="22">
        <f>+B22</f>
        <v>45016</v>
      </c>
      <c r="C39" s="22">
        <f>+C22</f>
        <v>44926</v>
      </c>
      <c r="D39" s="22">
        <f>+D22</f>
        <v>44651</v>
      </c>
      <c r="E39" s="89"/>
      <c r="F39" s="89"/>
    </row>
    <row r="40" spans="1:7" x14ac:dyDescent="0.35">
      <c r="B40" s="61" t="s">
        <v>44</v>
      </c>
      <c r="C40" s="61" t="s">
        <v>44</v>
      </c>
      <c r="D40" s="61" t="s">
        <v>44</v>
      </c>
      <c r="E40" s="61"/>
      <c r="F40" s="61"/>
    </row>
    <row r="41" spans="1:7" x14ac:dyDescent="0.35">
      <c r="A41" t="s">
        <v>45</v>
      </c>
      <c r="B41" s="103">
        <f>+B14</f>
        <v>0.13794389843355581</v>
      </c>
      <c r="C41" s="103">
        <f>+C14</f>
        <v>0.13649843651069588</v>
      </c>
      <c r="D41" s="103">
        <f>+D14</f>
        <v>0.13305718796602944</v>
      </c>
      <c r="E41" s="103"/>
      <c r="F41" s="103"/>
    </row>
    <row r="42" spans="1:7" x14ac:dyDescent="0.35">
      <c r="A42" t="s">
        <v>46</v>
      </c>
      <c r="B42" s="103">
        <f>+B17</f>
        <v>0.17321043286923543</v>
      </c>
      <c r="C42" s="103">
        <f>+C17</f>
        <v>0.17045804689151839</v>
      </c>
      <c r="D42" s="103">
        <f>+D17</f>
        <v>0.16595133786169658</v>
      </c>
      <c r="E42" s="103"/>
      <c r="F42" s="103"/>
    </row>
    <row r="43" spans="1:7" ht="15" thickBot="1" x14ac:dyDescent="0.4">
      <c r="A43" t="s">
        <v>47</v>
      </c>
      <c r="B43" s="144">
        <v>0.1275</v>
      </c>
      <c r="C43" s="144">
        <v>0.1265</v>
      </c>
      <c r="D43" s="144">
        <v>0.1265</v>
      </c>
    </row>
    <row r="44" spans="1:7" x14ac:dyDescent="0.35">
      <c r="A44" s="60" t="s">
        <v>48</v>
      </c>
      <c r="B44" s="79">
        <f>+B42-B43</f>
        <v>4.5710432869235429E-2</v>
      </c>
      <c r="C44" s="79">
        <f>+C42-C43</f>
        <v>4.3958046891518388E-2</v>
      </c>
      <c r="D44" s="79">
        <f>+D42-D43</f>
        <v>3.9451337861696578E-2</v>
      </c>
    </row>
  </sheetData>
  <mergeCells count="2">
    <mergeCell ref="A38:D38"/>
    <mergeCell ref="A19:D19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7"/>
  <sheetViews>
    <sheetView showGridLines="0" zoomScale="90" zoomScaleNormal="90" workbookViewId="0">
      <pane xSplit="1" ySplit="3" topLeftCell="B29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4.5" x14ac:dyDescent="0.35"/>
  <cols>
    <col min="1" max="1" width="56.26953125" customWidth="1"/>
    <col min="2" max="4" width="11.453125" customWidth="1"/>
    <col min="5" max="6" width="10.81640625" customWidth="1"/>
  </cols>
  <sheetData>
    <row r="1" spans="1:7" ht="15.5" x14ac:dyDescent="0.35">
      <c r="A1" s="19" t="s">
        <v>15</v>
      </c>
      <c r="B1" s="19"/>
      <c r="C1" s="19"/>
    </row>
    <row r="2" spans="1:7" x14ac:dyDescent="0.35">
      <c r="A2" s="20" t="s">
        <v>16</v>
      </c>
      <c r="B2" s="122">
        <v>45016</v>
      </c>
      <c r="C2" s="122">
        <v>44926</v>
      </c>
      <c r="D2" s="122">
        <f>EOMONTH(B2,-12)</f>
        <v>44651</v>
      </c>
      <c r="E2" s="121" t="s">
        <v>208</v>
      </c>
      <c r="F2" s="121" t="s">
        <v>209</v>
      </c>
    </row>
    <row r="3" spans="1:7" x14ac:dyDescent="0.35">
      <c r="A3" s="26" t="s">
        <v>17</v>
      </c>
      <c r="B3" s="26"/>
      <c r="C3" s="26"/>
      <c r="D3" s="27"/>
      <c r="E3" s="27"/>
      <c r="F3" s="27"/>
    </row>
    <row r="4" spans="1:7" x14ac:dyDescent="0.35">
      <c r="A4" t="s">
        <v>232</v>
      </c>
      <c r="B4" s="12">
        <v>105133.931</v>
      </c>
      <c r="C4" s="12">
        <v>99003.053</v>
      </c>
      <c r="D4" s="12">
        <v>110623.4366101238</v>
      </c>
      <c r="E4" s="24">
        <f t="shared" ref="E4:E10" si="0">(B4-C4)/C4</f>
        <v>6.1926150903649377E-2</v>
      </c>
      <c r="F4" s="24">
        <f t="shared" ref="F4:F10" si="1">(B4-D4)/D4</f>
        <v>-4.9623350877000545E-2</v>
      </c>
    </row>
    <row r="5" spans="1:7" ht="16.5" x14ac:dyDescent="0.35">
      <c r="A5" t="s">
        <v>233</v>
      </c>
      <c r="B5" s="12">
        <v>53513.242139477989</v>
      </c>
      <c r="C5" s="12">
        <v>54890.957499209995</v>
      </c>
      <c r="D5" s="12">
        <v>55519.276757589949</v>
      </c>
      <c r="E5" s="24">
        <f t="shared" si="0"/>
        <v>-2.5099131487218731E-2</v>
      </c>
      <c r="F5" s="24">
        <f t="shared" si="1"/>
        <v>-3.613221812796253E-2</v>
      </c>
    </row>
    <row r="6" spans="1:7" ht="16.5" x14ac:dyDescent="0.35">
      <c r="A6" s="17" t="s">
        <v>234</v>
      </c>
      <c r="B6" s="12">
        <v>51605.72569754799</v>
      </c>
      <c r="C6" s="12">
        <v>52953.194013769993</v>
      </c>
      <c r="D6" s="12">
        <v>53560.480714209945</v>
      </c>
      <c r="E6" s="24">
        <f t="shared" si="0"/>
        <v>-2.5446403022858371E-2</v>
      </c>
      <c r="F6" s="24">
        <f t="shared" si="1"/>
        <v>-3.649621867832388E-2</v>
      </c>
      <c r="G6" s="86"/>
    </row>
    <row r="7" spans="1:7" ht="16.5" x14ac:dyDescent="0.35">
      <c r="A7" s="21" t="s">
        <v>235</v>
      </c>
      <c r="B7" s="12">
        <v>88736.720894070007</v>
      </c>
      <c r="C7" s="12">
        <v>90081.33858761999</v>
      </c>
      <c r="D7" s="12">
        <v>90744.960493430015</v>
      </c>
      <c r="E7" s="24">
        <f t="shared" si="0"/>
        <v>-1.4926706403703189E-2</v>
      </c>
      <c r="F7" s="24">
        <f t="shared" si="1"/>
        <v>-2.2130590926924314E-2</v>
      </c>
    </row>
    <row r="8" spans="1:7" x14ac:dyDescent="0.35">
      <c r="A8" s="21" t="s">
        <v>18</v>
      </c>
      <c r="B8" s="12">
        <v>20851.165794969998</v>
      </c>
      <c r="C8" s="12">
        <v>20248.559225549998</v>
      </c>
      <c r="D8" s="12">
        <v>21781.94822735</v>
      </c>
      <c r="E8" s="24">
        <f t="shared" si="0"/>
        <v>2.9760466545176247E-2</v>
      </c>
      <c r="F8" s="24">
        <f t="shared" si="1"/>
        <v>-4.2731826495266662E-2</v>
      </c>
    </row>
    <row r="9" spans="1:7" x14ac:dyDescent="0.35">
      <c r="A9" t="s">
        <v>236</v>
      </c>
      <c r="B9" s="12">
        <v>6329.6809999999996</v>
      </c>
      <c r="C9" s="12">
        <v>6616.701</v>
      </c>
      <c r="D9" s="12">
        <v>6383.4402373628</v>
      </c>
      <c r="E9" s="24">
        <f t="shared" si="0"/>
        <v>-4.3378112446066465E-2</v>
      </c>
      <c r="F9" s="24">
        <f t="shared" si="1"/>
        <v>-8.4216716008623602E-3</v>
      </c>
    </row>
    <row r="10" spans="1:7" x14ac:dyDescent="0.35">
      <c r="A10" t="s">
        <v>237</v>
      </c>
      <c r="B10" s="12">
        <v>6325.0739999999996</v>
      </c>
      <c r="C10" s="12">
        <v>6463.9489999999996</v>
      </c>
      <c r="D10" s="12">
        <v>6100.7769235137403</v>
      </c>
      <c r="E10" s="24">
        <f t="shared" si="0"/>
        <v>-2.1484544509865412E-2</v>
      </c>
      <c r="F10" s="24">
        <f t="shared" si="1"/>
        <v>3.6765329940481671E-2</v>
      </c>
    </row>
    <row r="11" spans="1:7" x14ac:dyDescent="0.35">
      <c r="A11" s="66" t="s">
        <v>231</v>
      </c>
      <c r="B11" s="66"/>
      <c r="C11" s="66"/>
      <c r="D11" s="12"/>
      <c r="E11" s="24"/>
      <c r="F11" s="24"/>
    </row>
    <row r="12" spans="1:7" x14ac:dyDescent="0.35">
      <c r="A12" s="26" t="s">
        <v>19</v>
      </c>
      <c r="B12" s="26"/>
      <c r="C12" s="26"/>
      <c r="D12" s="28"/>
      <c r="E12" s="29"/>
      <c r="F12" s="29"/>
    </row>
    <row r="13" spans="1:7" x14ac:dyDescent="0.35">
      <c r="A13" t="s">
        <v>261</v>
      </c>
      <c r="B13" s="12">
        <v>292.65899999999999</v>
      </c>
      <c r="C13" s="12">
        <v>1058.183</v>
      </c>
      <c r="D13" s="12">
        <v>234.57337555000004</v>
      </c>
      <c r="E13" s="24"/>
      <c r="F13" s="24">
        <f>(B13-D13)/D13</f>
        <v>0.24762240946487477</v>
      </c>
    </row>
    <row r="14" spans="1:7" x14ac:dyDescent="0.35">
      <c r="A14" t="s">
        <v>276</v>
      </c>
      <c r="B14" s="12">
        <v>372.91199999999998</v>
      </c>
      <c r="C14" s="12">
        <v>1584.3419999999999</v>
      </c>
      <c r="D14" s="12">
        <v>382.44121998412299</v>
      </c>
      <c r="E14" s="24"/>
      <c r="F14" s="24">
        <f>(B14-D14)/D14</f>
        <v>-2.4916822471486265E-2</v>
      </c>
    </row>
    <row r="15" spans="1:7" x14ac:dyDescent="0.35">
      <c r="A15" t="s">
        <v>277</v>
      </c>
      <c r="B15" s="12">
        <v>160.47999999999996</v>
      </c>
      <c r="C15" s="12">
        <v>722.52399999999989</v>
      </c>
      <c r="D15" s="12">
        <v>163.76721592412295</v>
      </c>
      <c r="E15" s="24"/>
      <c r="F15" s="24">
        <f>(B15-D15)/D15</f>
        <v>-2.0072490733713338E-2</v>
      </c>
    </row>
    <row r="16" spans="1:7" x14ac:dyDescent="0.35">
      <c r="A16" t="s">
        <v>278</v>
      </c>
      <c r="B16" s="12">
        <v>34.191000000000003</v>
      </c>
      <c r="C16" s="12">
        <v>259.67399999999998</v>
      </c>
      <c r="D16" s="12">
        <v>60.146267378101008</v>
      </c>
      <c r="E16" s="24"/>
      <c r="F16" s="24">
        <f>(B16-D16)/D16</f>
        <v>-0.43153579614403809</v>
      </c>
    </row>
    <row r="17" spans="1:8" ht="16.5" x14ac:dyDescent="0.35">
      <c r="A17" s="21" t="s">
        <v>238</v>
      </c>
      <c r="B17" s="128">
        <v>0.48638558272685201</v>
      </c>
      <c r="C17" s="128">
        <v>0.54395957438482345</v>
      </c>
      <c r="D17" s="128">
        <v>0.57178461063657904</v>
      </c>
      <c r="E17" s="65">
        <f>(B17-C17)*100</f>
        <v>-5.7573991657971444</v>
      </c>
      <c r="F17" s="65">
        <f>(B17-D17)*100</f>
        <v>-8.5399027909727039</v>
      </c>
    </row>
    <row r="18" spans="1:8" ht="16.5" x14ac:dyDescent="0.35">
      <c r="A18" s="21" t="s">
        <v>239</v>
      </c>
      <c r="B18" s="128">
        <v>6.5367458023139216E-2</v>
      </c>
      <c r="C18" s="128">
        <v>3.990359536667884E-2</v>
      </c>
      <c r="D18" s="128">
        <v>2.3169024320640566E-2</v>
      </c>
      <c r="E18" s="65">
        <f>(B18-C18)*100</f>
        <v>2.5463862656460376</v>
      </c>
      <c r="F18" s="65">
        <f>(B18-D18)*100</f>
        <v>4.2198433702498654</v>
      </c>
    </row>
    <row r="19" spans="1:8" ht="34.9" customHeight="1" x14ac:dyDescent="0.35">
      <c r="A19" s="145" t="s">
        <v>281</v>
      </c>
      <c r="B19" s="145"/>
      <c r="C19" s="145"/>
      <c r="D19" s="145"/>
      <c r="E19" s="145"/>
      <c r="F19" s="145"/>
      <c r="G19" s="108"/>
      <c r="H19" s="108"/>
    </row>
    <row r="20" spans="1:8" x14ac:dyDescent="0.35">
      <c r="A20" s="26" t="s">
        <v>20</v>
      </c>
      <c r="B20" s="26"/>
      <c r="C20" s="26"/>
      <c r="D20" s="28"/>
      <c r="E20" s="29"/>
      <c r="F20" s="29"/>
    </row>
    <row r="21" spans="1:8" x14ac:dyDescent="0.35">
      <c r="A21" t="s">
        <v>240</v>
      </c>
      <c r="B21" s="12">
        <v>1907.5164419299999</v>
      </c>
      <c r="C21" s="12">
        <v>1937.7634854400001</v>
      </c>
      <c r="D21" s="12">
        <v>1958.7960433799999</v>
      </c>
      <c r="E21" s="24">
        <f>(B21-C21)/C21</f>
        <v>-1.5609254554165607E-2</v>
      </c>
      <c r="F21" s="24">
        <f>(B21-D21)/D21</f>
        <v>-2.6179142858341938E-2</v>
      </c>
    </row>
    <row r="22" spans="1:8" ht="16.5" x14ac:dyDescent="0.35">
      <c r="A22" t="s">
        <v>241</v>
      </c>
      <c r="B22" s="12">
        <v>1790.4084386699935</v>
      </c>
      <c r="C22" s="12">
        <v>1833.068554679985</v>
      </c>
      <c r="D22" s="12">
        <v>2092.8165948699998</v>
      </c>
      <c r="E22" s="24">
        <f>(B22-C22)/C22</f>
        <v>-2.3272515313776169E-2</v>
      </c>
      <c r="F22" s="24">
        <f>(B22-D22)/D22</f>
        <v>-0.1444981643118092</v>
      </c>
    </row>
    <row r="23" spans="1:8" x14ac:dyDescent="0.35">
      <c r="A23" t="s">
        <v>242</v>
      </c>
      <c r="B23" s="12">
        <v>3697.9248805999932</v>
      </c>
      <c r="C23" s="12">
        <v>3770.8320401199853</v>
      </c>
      <c r="D23" s="12">
        <v>4051.6126382499997</v>
      </c>
      <c r="E23" s="24">
        <f>(B23-C23)/C23</f>
        <v>-1.9334501973116851E-2</v>
      </c>
      <c r="F23" s="24">
        <f>(B23-D23)/D23</f>
        <v>-8.7295550988994275E-2</v>
      </c>
    </row>
    <row r="24" spans="1:8" x14ac:dyDescent="0.35">
      <c r="A24" t="s">
        <v>243</v>
      </c>
      <c r="B24" s="110">
        <v>3.5645690032351449E-2</v>
      </c>
      <c r="C24" s="110">
        <v>3.5302052901297794E-2</v>
      </c>
      <c r="D24" s="110">
        <v>3.5281368162135077E-2</v>
      </c>
      <c r="E24" s="65">
        <f t="shared" ref="E24:E29" si="2">(B24-C24)*100</f>
        <v>3.4363713105365484E-2</v>
      </c>
      <c r="F24" s="65">
        <f t="shared" ref="F24:F29" si="3">(B24-D24)*100</f>
        <v>3.6432187021637197E-2</v>
      </c>
    </row>
    <row r="25" spans="1:8" ht="16.5" x14ac:dyDescent="0.35">
      <c r="A25" t="s">
        <v>244</v>
      </c>
      <c r="B25" s="109">
        <v>0.6642203619529885</v>
      </c>
      <c r="C25" s="109">
        <v>0.66537903453022962</v>
      </c>
      <c r="D25" s="109">
        <v>0.68305174564746685</v>
      </c>
      <c r="E25" s="65">
        <f t="shared" si="2"/>
        <v>-0.11586725772411155</v>
      </c>
      <c r="F25" s="65">
        <f t="shared" si="3"/>
        <v>-1.8831383694478343</v>
      </c>
    </row>
    <row r="26" spans="1:8" x14ac:dyDescent="0.35">
      <c r="A26" t="s">
        <v>245</v>
      </c>
      <c r="B26" s="110">
        <v>0.64189302542258131</v>
      </c>
      <c r="C26" s="110">
        <v>0.64080649738987361</v>
      </c>
      <c r="D26" s="110">
        <v>0.62872172499747148</v>
      </c>
      <c r="E26" s="65">
        <f t="shared" si="2"/>
        <v>0.10865280327077009</v>
      </c>
      <c r="F26" s="65">
        <f t="shared" si="3"/>
        <v>1.3171300425109833</v>
      </c>
    </row>
    <row r="27" spans="1:8" x14ac:dyDescent="0.35">
      <c r="A27" t="s">
        <v>246</v>
      </c>
      <c r="B27" s="110">
        <v>0.65341023112886554</v>
      </c>
      <c r="C27" s="110">
        <v>0.65343388697089699</v>
      </c>
      <c r="D27" s="110">
        <v>0.65498816233683443</v>
      </c>
      <c r="E27" s="65">
        <f t="shared" si="2"/>
        <v>-2.3655842031455876E-3</v>
      </c>
      <c r="F27" s="65">
        <f t="shared" si="3"/>
        <v>-0.15779312079688967</v>
      </c>
    </row>
    <row r="28" spans="1:8" x14ac:dyDescent="0.35">
      <c r="A28" t="s">
        <v>247</v>
      </c>
      <c r="B28" s="123">
        <v>2.6280597918818581E-3</v>
      </c>
      <c r="C28" s="123">
        <v>6.2190194114379047E-3</v>
      </c>
      <c r="D28" s="123">
        <v>3.6452492730343882E-3</v>
      </c>
      <c r="E28" s="65">
        <f t="shared" si="2"/>
        <v>-0.35909596195560467</v>
      </c>
      <c r="F28" s="65">
        <f t="shared" si="3"/>
        <v>-0.10171894811525301</v>
      </c>
    </row>
    <row r="29" spans="1:8" x14ac:dyDescent="0.35">
      <c r="A29" t="s">
        <v>260</v>
      </c>
      <c r="B29" s="123">
        <v>2.6280597918818581E-3</v>
      </c>
      <c r="C29" s="123">
        <v>2.6411364786647516E-3</v>
      </c>
      <c r="D29" s="123">
        <v>2.2560380926229654E-3</v>
      </c>
      <c r="E29" s="65">
        <f t="shared" si="2"/>
        <v>-1.3076686782893462E-3</v>
      </c>
      <c r="F29" s="65">
        <f t="shared" si="3"/>
        <v>3.7202169925889268E-2</v>
      </c>
    </row>
    <row r="30" spans="1:8" ht="7.15" customHeight="1" x14ac:dyDescent="0.35">
      <c r="A30" s="15"/>
      <c r="B30" s="15"/>
      <c r="C30" s="15"/>
      <c r="D30" s="12"/>
      <c r="E30" s="24"/>
      <c r="F30" s="24"/>
    </row>
    <row r="31" spans="1:8" x14ac:dyDescent="0.35">
      <c r="A31" s="26" t="s">
        <v>21</v>
      </c>
      <c r="B31" s="26"/>
      <c r="C31" s="26"/>
      <c r="D31" s="28"/>
      <c r="E31" s="29"/>
      <c r="F31" s="29"/>
    </row>
    <row r="32" spans="1:8" x14ac:dyDescent="0.35">
      <c r="A32" t="s">
        <v>248</v>
      </c>
      <c r="B32" s="117">
        <v>0.78800000000000003</v>
      </c>
      <c r="C32" s="117">
        <v>0.78603412657185778</v>
      </c>
      <c r="D32" s="117">
        <v>0.8051551600753708</v>
      </c>
      <c r="E32" s="65">
        <f>(B32-C32)*100</f>
        <v>0.19658734281422507</v>
      </c>
      <c r="F32" s="65">
        <f>(B32-D32)*100</f>
        <v>-1.7155160075370768</v>
      </c>
    </row>
    <row r="33" spans="1:8" x14ac:dyDescent="0.35">
      <c r="A33" t="s">
        <v>249</v>
      </c>
      <c r="B33" s="124">
        <v>2.98</v>
      </c>
      <c r="C33" s="124">
        <v>2.8426</v>
      </c>
      <c r="D33" s="124">
        <v>3.1370999999999998</v>
      </c>
      <c r="E33" s="65">
        <f t="shared" ref="E33:E34" si="4">(B33-C33)*100</f>
        <v>13.739999999999997</v>
      </c>
      <c r="F33" s="65">
        <f t="shared" ref="F33:F34" si="5">(B33-D33)*100</f>
        <v>-15.70999999999998</v>
      </c>
    </row>
    <row r="34" spans="1:8" x14ac:dyDescent="0.35">
      <c r="A34" t="s">
        <v>250</v>
      </c>
      <c r="B34" s="124">
        <v>1.44</v>
      </c>
      <c r="C34" s="124">
        <v>1.4251</v>
      </c>
      <c r="D34" s="124">
        <v>1.37</v>
      </c>
      <c r="E34" s="65">
        <f t="shared" si="4"/>
        <v>1.4899999999999913</v>
      </c>
      <c r="F34" s="65">
        <f t="shared" si="5"/>
        <v>6.999999999999984</v>
      </c>
    </row>
    <row r="35" spans="1:8" x14ac:dyDescent="0.35">
      <c r="A35" s="111"/>
      <c r="B35" s="111"/>
      <c r="C35" s="111"/>
      <c r="D35" s="12"/>
      <c r="E35" s="24"/>
      <c r="F35" s="24"/>
    </row>
    <row r="36" spans="1:8" x14ac:dyDescent="0.35">
      <c r="A36" s="26" t="s">
        <v>22</v>
      </c>
      <c r="B36" s="26"/>
      <c r="C36" s="26"/>
      <c r="D36" s="29"/>
      <c r="E36" s="29"/>
      <c r="F36" s="29"/>
    </row>
    <row r="37" spans="1:8" x14ac:dyDescent="0.35">
      <c r="A37" t="s">
        <v>251</v>
      </c>
      <c r="B37" s="110">
        <v>0.13794389843355581</v>
      </c>
      <c r="C37" s="110">
        <v>0.13649843651069588</v>
      </c>
      <c r="D37" s="110">
        <v>0.13305718796602944</v>
      </c>
      <c r="E37" s="65">
        <f t="shared" ref="E37:E40" si="6">(B37-C37)*100</f>
        <v>0.14454619228599364</v>
      </c>
      <c r="F37" s="65">
        <f>(B37-D37)*100</f>
        <v>0.48867104675263673</v>
      </c>
    </row>
    <row r="38" spans="1:8" x14ac:dyDescent="0.35">
      <c r="A38" t="s">
        <v>252</v>
      </c>
      <c r="B38" s="117">
        <v>0.13473704531024888</v>
      </c>
      <c r="C38" s="117">
        <v>0.12980427515130899</v>
      </c>
      <c r="D38" s="117">
        <v>0.12560975225714227</v>
      </c>
      <c r="E38" s="65">
        <f t="shared" si="6"/>
        <v>0.4932770158939892</v>
      </c>
      <c r="F38" s="65">
        <f t="shared" ref="F38:F42" si="7">(B38-D38)*100</f>
        <v>0.9127293053106611</v>
      </c>
    </row>
    <row r="39" spans="1:8" x14ac:dyDescent="0.35">
      <c r="A39" t="s">
        <v>253</v>
      </c>
      <c r="B39" s="117">
        <v>0.17321043286923543</v>
      </c>
      <c r="C39" s="117">
        <v>0.17045804689151839</v>
      </c>
      <c r="D39" s="117">
        <v>0.16595133786169658</v>
      </c>
      <c r="E39" s="65">
        <f t="shared" si="6"/>
        <v>0.27523859777170423</v>
      </c>
      <c r="F39" s="65">
        <f t="shared" si="7"/>
        <v>0.72590950075388516</v>
      </c>
    </row>
    <row r="40" spans="1:8" x14ac:dyDescent="0.35">
      <c r="A40" t="s">
        <v>254</v>
      </c>
      <c r="B40" s="117">
        <v>0.17011334449531243</v>
      </c>
      <c r="C40" s="134">
        <v>0.16392384595554346</v>
      </c>
      <c r="D40" s="134">
        <v>0.15863366463493225</v>
      </c>
      <c r="E40" s="65">
        <f t="shared" si="6"/>
        <v>0.61894985397689672</v>
      </c>
      <c r="F40" s="65">
        <f t="shared" si="7"/>
        <v>1.1479679860380176</v>
      </c>
    </row>
    <row r="41" spans="1:8" x14ac:dyDescent="0.35">
      <c r="A41" t="s">
        <v>255</v>
      </c>
      <c r="B41" s="12">
        <v>32960</v>
      </c>
      <c r="C41" s="12">
        <v>34133.03473765614</v>
      </c>
      <c r="D41" s="12">
        <v>34524.445531187223</v>
      </c>
      <c r="E41" s="24">
        <f t="shared" ref="E41" si="8">(B41-C41)/C41</f>
        <v>-3.4366552715631479E-2</v>
      </c>
      <c r="F41" s="24">
        <f>(B41-D41)/D41</f>
        <v>-4.5314139216920964E-2</v>
      </c>
    </row>
    <row r="42" spans="1:8" x14ac:dyDescent="0.35">
      <c r="A42" t="s">
        <v>256</v>
      </c>
      <c r="B42" s="117">
        <v>0.42303886972866622</v>
      </c>
      <c r="C42" s="117">
        <v>0.4223631319470727</v>
      </c>
      <c r="D42" s="117">
        <v>0.46280156823915353</v>
      </c>
      <c r="E42" s="65">
        <f t="shared" ref="E42" si="9">(B42-C42)*100</f>
        <v>6.7573778159352171E-2</v>
      </c>
      <c r="F42" s="65">
        <f t="shared" si="7"/>
        <v>-3.9762698510487304</v>
      </c>
    </row>
    <row r="43" spans="1:8" x14ac:dyDescent="0.35">
      <c r="A43" s="146"/>
      <c r="B43" s="146"/>
      <c r="C43" s="146"/>
      <c r="D43" s="146"/>
      <c r="E43" s="146"/>
      <c r="F43" s="146"/>
      <c r="G43" s="146"/>
      <c r="H43" s="146"/>
    </row>
    <row r="44" spans="1:8" x14ac:dyDescent="0.35">
      <c r="A44" s="26" t="s">
        <v>24</v>
      </c>
      <c r="B44" s="26"/>
      <c r="C44" s="26"/>
      <c r="D44" s="30"/>
      <c r="E44" s="31"/>
      <c r="F44" s="31"/>
    </row>
    <row r="45" spans="1:8" x14ac:dyDescent="0.35">
      <c r="A45" t="s">
        <v>226</v>
      </c>
      <c r="B45" s="12">
        <v>7781</v>
      </c>
      <c r="C45" s="12">
        <v>7853</v>
      </c>
      <c r="D45" s="12">
        <v>8799</v>
      </c>
      <c r="E45" s="24">
        <f>(B45-C45)/C45</f>
        <v>-9.1684706481599387E-3</v>
      </c>
      <c r="F45" s="24">
        <f>(B45-D45)/D45</f>
        <v>-0.11569496533697012</v>
      </c>
    </row>
    <row r="46" spans="1:8" x14ac:dyDescent="0.35">
      <c r="A46" t="s">
        <v>25</v>
      </c>
      <c r="B46" s="12">
        <v>967</v>
      </c>
      <c r="C46" s="12">
        <v>968</v>
      </c>
      <c r="D46" s="12">
        <v>1237</v>
      </c>
      <c r="E46" s="24">
        <f>(B46-C46)/C46</f>
        <v>-1.0330578512396695E-3</v>
      </c>
      <c r="F46" s="24">
        <f>(B46-D46)/D46</f>
        <v>-0.21827000808407437</v>
      </c>
    </row>
    <row r="47" spans="1:8" x14ac:dyDescent="0.35">
      <c r="A47" t="s">
        <v>26</v>
      </c>
      <c r="B47" s="12">
        <v>2461</v>
      </c>
      <c r="C47" s="12">
        <v>2469</v>
      </c>
      <c r="D47" s="12">
        <v>2612</v>
      </c>
      <c r="E47" s="24">
        <f>(B47-C47)/C47</f>
        <v>-3.2401782098015392E-3</v>
      </c>
      <c r="F47" s="24">
        <f>(B47-D47)/D47</f>
        <v>-5.7810107197549768E-2</v>
      </c>
    </row>
  </sheetData>
  <mergeCells count="2">
    <mergeCell ref="A19:F19"/>
    <mergeCell ref="A43:H43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4294967294" verticalDpi="4294967294" r:id="rId1"/>
  <ignoredErrors>
    <ignoredError sqref="E41:F4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5" x14ac:dyDescent="0.35"/>
  <cols>
    <col min="1" max="1" width="57.7265625" customWidth="1"/>
    <col min="2" max="3" width="11.26953125" customWidth="1"/>
    <col min="4" max="4" width="11.26953125" bestFit="1" customWidth="1"/>
    <col min="5" max="6" width="10.81640625" customWidth="1"/>
  </cols>
  <sheetData>
    <row r="1" spans="1:6" ht="15.5" x14ac:dyDescent="0.35">
      <c r="A1" s="19" t="s">
        <v>17</v>
      </c>
      <c r="B1" s="19"/>
      <c r="C1" s="19"/>
      <c r="D1" s="19"/>
    </row>
    <row r="2" spans="1:6" ht="15" thickBot="1" x14ac:dyDescent="0.4">
      <c r="A2" s="20" t="s">
        <v>49</v>
      </c>
      <c r="B2" s="22">
        <f>MAX(Relevantes!$2:$2)</f>
        <v>45016</v>
      </c>
      <c r="C2" s="22">
        <f>EOMONTH(B2,-3)</f>
        <v>44926</v>
      </c>
      <c r="D2" s="22">
        <f>EOMONTH(B2,-12)</f>
        <v>44651</v>
      </c>
      <c r="E2" s="23" t="s">
        <v>208</v>
      </c>
      <c r="F2" s="23" t="s">
        <v>209</v>
      </c>
    </row>
    <row r="3" spans="1:6" x14ac:dyDescent="0.35">
      <c r="A3" t="s">
        <v>50</v>
      </c>
      <c r="B3" s="12">
        <v>12262.385</v>
      </c>
      <c r="C3" s="12">
        <v>4661.826</v>
      </c>
      <c r="D3" s="12">
        <v>15409.533205</v>
      </c>
      <c r="E3" s="25">
        <f t="shared" ref="E3:E16" si="0">(+B3-C3)/C3</f>
        <v>1.6303823866442033</v>
      </c>
      <c r="F3" s="25">
        <f t="shared" ref="F3:F16" si="1">(+B3-D3)/D3</f>
        <v>-0.20423384427886696</v>
      </c>
    </row>
    <row r="4" spans="1:6" x14ac:dyDescent="0.35">
      <c r="A4" s="87" t="s">
        <v>51</v>
      </c>
      <c r="B4" s="12">
        <v>212.619</v>
      </c>
      <c r="C4" s="12">
        <v>203.65</v>
      </c>
      <c r="D4" s="12">
        <v>248.51075900000001</v>
      </c>
      <c r="E4" s="25">
        <f t="shared" si="0"/>
        <v>4.4041247237908143E-2</v>
      </c>
      <c r="F4" s="25">
        <f t="shared" si="1"/>
        <v>-0.14442738473145947</v>
      </c>
    </row>
    <row r="5" spans="1:6" x14ac:dyDescent="0.35">
      <c r="A5" s="87" t="s">
        <v>52</v>
      </c>
      <c r="B5" s="12">
        <v>1084.884</v>
      </c>
      <c r="C5" s="12">
        <v>1031.1859999999999</v>
      </c>
      <c r="D5" s="12">
        <v>1274.8674863199999</v>
      </c>
      <c r="E5" s="25">
        <f t="shared" si="0"/>
        <v>5.2074019624005853E-2</v>
      </c>
      <c r="F5" s="25">
        <f t="shared" si="1"/>
        <v>-0.14902214415115519</v>
      </c>
    </row>
    <row r="6" spans="1:6" x14ac:dyDescent="0.35">
      <c r="A6" s="87" t="s">
        <v>53</v>
      </c>
      <c r="B6" s="12">
        <v>54778.039000000004</v>
      </c>
      <c r="C6" s="12">
        <v>55315.729999999996</v>
      </c>
      <c r="D6" s="12">
        <v>57369.020906999998</v>
      </c>
      <c r="E6" s="25">
        <f t="shared" si="0"/>
        <v>-9.7203996042353902E-3</v>
      </c>
      <c r="F6" s="25">
        <f t="shared" si="1"/>
        <v>-4.5163432564069607E-2</v>
      </c>
    </row>
    <row r="7" spans="1:6" x14ac:dyDescent="0.35">
      <c r="A7" s="129" t="s">
        <v>54</v>
      </c>
      <c r="B7" s="12">
        <v>1210.684</v>
      </c>
      <c r="C7" s="12">
        <v>989.97699999999998</v>
      </c>
      <c r="D7" s="12">
        <v>1412.36004555</v>
      </c>
      <c r="E7" s="117">
        <f t="shared" si="0"/>
        <v>0.22294154308635453</v>
      </c>
      <c r="F7" s="117">
        <f t="shared" si="1"/>
        <v>-0.1427936496684622</v>
      </c>
    </row>
    <row r="8" spans="1:6" x14ac:dyDescent="0.35">
      <c r="A8" s="129" t="s">
        <v>55</v>
      </c>
      <c r="B8" s="12">
        <v>53567.355000000003</v>
      </c>
      <c r="C8" s="12">
        <v>54325.752999999997</v>
      </c>
      <c r="D8" s="12">
        <v>55956.66086145</v>
      </c>
      <c r="E8" s="117">
        <f t="shared" si="0"/>
        <v>-1.3960193059818127E-2</v>
      </c>
      <c r="F8" s="117">
        <f t="shared" si="1"/>
        <v>-4.2699221588042471E-2</v>
      </c>
    </row>
    <row r="9" spans="1:6" x14ac:dyDescent="0.35">
      <c r="A9" s="87" t="s">
        <v>56</v>
      </c>
      <c r="B9" s="12">
        <v>26588.33</v>
      </c>
      <c r="C9" s="12">
        <v>26867.077000000001</v>
      </c>
      <c r="D9" s="12">
        <v>25689.305284999999</v>
      </c>
      <c r="E9" s="25">
        <f t="shared" si="0"/>
        <v>-1.0375040053668636E-2</v>
      </c>
      <c r="F9" s="25">
        <f t="shared" si="1"/>
        <v>3.4996069571602791E-2</v>
      </c>
    </row>
    <row r="10" spans="1:6" x14ac:dyDescent="0.35">
      <c r="A10" s="87" t="s">
        <v>57</v>
      </c>
      <c r="B10" s="12">
        <v>1544.1469999999999</v>
      </c>
      <c r="C10" s="12">
        <v>1812.8869999999999</v>
      </c>
      <c r="D10" s="12">
        <v>985.20406200000002</v>
      </c>
      <c r="E10" s="25">
        <f t="shared" si="0"/>
        <v>-0.14823869331072484</v>
      </c>
      <c r="F10" s="25">
        <f t="shared" si="1"/>
        <v>0.56733722439727408</v>
      </c>
    </row>
    <row r="11" spans="1:6" x14ac:dyDescent="0.35">
      <c r="A11" s="87" t="s">
        <v>58</v>
      </c>
      <c r="B11" s="12">
        <v>1030.1600000000001</v>
      </c>
      <c r="C11" s="12">
        <v>976.47799999999995</v>
      </c>
      <c r="D11" s="12">
        <v>986.78079950585004</v>
      </c>
      <c r="E11" s="25">
        <f t="shared" si="0"/>
        <v>5.4975124887606412E-2</v>
      </c>
      <c r="F11" s="25">
        <f t="shared" si="1"/>
        <v>4.3960320788439575E-2</v>
      </c>
    </row>
    <row r="12" spans="1:6" x14ac:dyDescent="0.35">
      <c r="A12" s="87" t="s">
        <v>59</v>
      </c>
      <c r="B12" s="12">
        <v>1959.421</v>
      </c>
      <c r="C12" s="12">
        <v>1995.5409999999999</v>
      </c>
      <c r="D12" s="12">
        <v>2232.00365233</v>
      </c>
      <c r="E12" s="25">
        <f t="shared" si="0"/>
        <v>-1.8100354740894772E-2</v>
      </c>
      <c r="F12" s="25">
        <f t="shared" si="1"/>
        <v>-0.12212464439538419</v>
      </c>
    </row>
    <row r="13" spans="1:6" x14ac:dyDescent="0.35">
      <c r="A13" s="87" t="s">
        <v>60</v>
      </c>
      <c r="B13" s="12">
        <v>75.873999999999995</v>
      </c>
      <c r="C13" s="12">
        <v>74.75</v>
      </c>
      <c r="D13" s="12">
        <v>82.504103000000001</v>
      </c>
      <c r="E13" s="25">
        <f t="shared" si="0"/>
        <v>1.5036789297658799E-2</v>
      </c>
      <c r="F13" s="25">
        <f t="shared" si="1"/>
        <v>-8.0360888233643429E-2</v>
      </c>
    </row>
    <row r="14" spans="1:6" x14ac:dyDescent="0.35">
      <c r="A14" s="87" t="s">
        <v>61</v>
      </c>
      <c r="B14" s="12">
        <v>4738.6899999999996</v>
      </c>
      <c r="C14" s="12">
        <v>5077.7330000000002</v>
      </c>
      <c r="D14" s="12">
        <v>5214.6589263678998</v>
      </c>
      <c r="E14" s="25">
        <f t="shared" si="0"/>
        <v>-6.6770545044412641E-2</v>
      </c>
      <c r="F14" s="25">
        <f t="shared" si="1"/>
        <v>-9.1275178892557166E-2</v>
      </c>
    </row>
    <row r="15" spans="1:6" x14ac:dyDescent="0.35">
      <c r="A15" t="s">
        <v>279</v>
      </c>
      <c r="B15" s="12">
        <v>859.38199999999995</v>
      </c>
      <c r="C15" s="12">
        <v>986.19500000000005</v>
      </c>
      <c r="D15" s="12">
        <v>1131.0474245999999</v>
      </c>
      <c r="E15" s="25">
        <f t="shared" si="0"/>
        <v>-0.12858815954248409</v>
      </c>
      <c r="F15" s="25">
        <f t="shared" si="1"/>
        <v>-0.24018924290117691</v>
      </c>
    </row>
    <row r="16" spans="1:6" x14ac:dyDescent="0.35">
      <c r="A16" s="26" t="s">
        <v>62</v>
      </c>
      <c r="B16" s="30">
        <f>+SUM(B9:B15)+SUM(B3:B6)</f>
        <v>105133.93100000001</v>
      </c>
      <c r="C16" s="30">
        <f>+SUM(C9:C15)+SUM(C3:C6)</f>
        <v>99003.052999999985</v>
      </c>
      <c r="D16" s="30">
        <f>+SUM(D9:D15)+SUM(D3:D6)</f>
        <v>110623.43661012375</v>
      </c>
      <c r="E16" s="32">
        <f t="shared" si="0"/>
        <v>6.1926150903649675E-2</v>
      </c>
      <c r="F16" s="32">
        <f t="shared" si="1"/>
        <v>-4.9623350877000032E-2</v>
      </c>
    </row>
    <row r="17" spans="1:6" x14ac:dyDescent="0.35">
      <c r="B17" s="12"/>
      <c r="C17" s="12"/>
      <c r="D17" s="12"/>
      <c r="E17" s="25"/>
      <c r="F17" s="25"/>
    </row>
    <row r="18" spans="1:6" x14ac:dyDescent="0.35">
      <c r="A18" t="s">
        <v>63</v>
      </c>
      <c r="B18" s="12">
        <v>49.3</v>
      </c>
      <c r="C18" s="12">
        <v>53.173999999999999</v>
      </c>
      <c r="D18" s="12">
        <v>35.979084</v>
      </c>
      <c r="E18" s="25">
        <f t="shared" ref="E18:E34" si="2">(+B18-C18)/C18</f>
        <v>-7.2855154774890032E-2</v>
      </c>
      <c r="F18" s="25">
        <f t="shared" ref="F18:F34" si="3">(+B18-D18)/D18</f>
        <v>0.37024055420643831</v>
      </c>
    </row>
    <row r="19" spans="1:6" x14ac:dyDescent="0.35">
      <c r="A19" t="s">
        <v>64</v>
      </c>
      <c r="B19" s="12">
        <v>94881.755999999994</v>
      </c>
      <c r="C19" s="12">
        <v>88936.639999999999</v>
      </c>
      <c r="D19" s="12">
        <v>100619.24656100002</v>
      </c>
      <c r="E19" s="25">
        <f t="shared" si="2"/>
        <v>6.6846644982315434E-2</v>
      </c>
      <c r="F19" s="25">
        <f t="shared" si="3"/>
        <v>-5.7021800074021592E-2</v>
      </c>
    </row>
    <row r="20" spans="1:6" x14ac:dyDescent="0.35">
      <c r="A20" s="4" t="s">
        <v>198</v>
      </c>
      <c r="B20" s="12">
        <v>5352.6570000000002</v>
      </c>
      <c r="C20" s="12">
        <v>5320.8890000000001</v>
      </c>
      <c r="D20" s="12">
        <v>10265.604887</v>
      </c>
      <c r="E20" s="25">
        <f t="shared" si="2"/>
        <v>5.9704308810050403E-3</v>
      </c>
      <c r="F20" s="25">
        <f t="shared" si="3"/>
        <v>-0.47858338023720193</v>
      </c>
    </row>
    <row r="21" spans="1:6" x14ac:dyDescent="0.35">
      <c r="A21" s="4" t="s">
        <v>199</v>
      </c>
      <c r="B21" s="12">
        <v>8358.4529999999995</v>
      </c>
      <c r="C21" s="12">
        <v>3417.9630000000002</v>
      </c>
      <c r="D21" s="12">
        <v>8223.0046359999997</v>
      </c>
      <c r="E21" s="25">
        <f t="shared" si="2"/>
        <v>1.4454486488004696</v>
      </c>
      <c r="F21" s="25">
        <f t="shared" si="3"/>
        <v>1.6471882237182756E-2</v>
      </c>
    </row>
    <row r="22" spans="1:6" x14ac:dyDescent="0.35">
      <c r="A22" s="4" t="s">
        <v>65</v>
      </c>
      <c r="B22" s="12">
        <v>74734.293999999994</v>
      </c>
      <c r="C22" s="12">
        <v>74386.471999999994</v>
      </c>
      <c r="D22" s="12">
        <v>77495.457221000004</v>
      </c>
      <c r="E22" s="25">
        <f t="shared" si="2"/>
        <v>4.6758770868982752E-3</v>
      </c>
      <c r="F22" s="25">
        <f t="shared" si="3"/>
        <v>-3.5630001035102991E-2</v>
      </c>
    </row>
    <row r="23" spans="1:6" x14ac:dyDescent="0.35">
      <c r="A23" s="4" t="s">
        <v>66</v>
      </c>
      <c r="B23" s="12">
        <v>3860.9459999999999</v>
      </c>
      <c r="C23" s="12">
        <v>3329.3539999999998</v>
      </c>
      <c r="D23" s="12">
        <v>2437.280467</v>
      </c>
      <c r="E23" s="25">
        <f t="shared" si="2"/>
        <v>0.15966821191137984</v>
      </c>
      <c r="F23" s="25">
        <f t="shared" si="3"/>
        <v>0.58412051968412215</v>
      </c>
    </row>
    <row r="24" spans="1:6" x14ac:dyDescent="0.35">
      <c r="A24" s="4" t="s">
        <v>67</v>
      </c>
      <c r="B24" s="12">
        <v>2575.4059999999999</v>
      </c>
      <c r="C24" s="12">
        <v>2481.962</v>
      </c>
      <c r="D24" s="12">
        <v>2197.8993500000001</v>
      </c>
      <c r="E24" s="25">
        <f t="shared" si="2"/>
        <v>3.7649246845842102E-2</v>
      </c>
      <c r="F24" s="25">
        <f t="shared" si="3"/>
        <v>0.17175793331937597</v>
      </c>
    </row>
    <row r="25" spans="1:6" x14ac:dyDescent="0.35">
      <c r="A25" t="s">
        <v>57</v>
      </c>
      <c r="B25" s="12">
        <v>1255.0239999999999</v>
      </c>
      <c r="C25" s="12">
        <v>1081.8240000000001</v>
      </c>
      <c r="D25" s="12">
        <v>1078.313226</v>
      </c>
      <c r="E25" s="25">
        <f t="shared" si="2"/>
        <v>0.16009997929422884</v>
      </c>
      <c r="F25" s="25">
        <f t="shared" si="3"/>
        <v>0.16387703474203691</v>
      </c>
    </row>
    <row r="26" spans="1:6" x14ac:dyDescent="0.35">
      <c r="A26" t="s">
        <v>68</v>
      </c>
      <c r="B26" s="12">
        <v>1059.867</v>
      </c>
      <c r="C26" s="12">
        <v>1085.33</v>
      </c>
      <c r="D26" s="12">
        <v>1365.6267389099999</v>
      </c>
      <c r="E26" s="25">
        <f t="shared" si="2"/>
        <v>-2.3461067140869568E-2</v>
      </c>
      <c r="F26" s="25">
        <f t="shared" si="3"/>
        <v>-0.22389700655249886</v>
      </c>
    </row>
    <row r="27" spans="1:6" x14ac:dyDescent="0.35">
      <c r="A27" t="s">
        <v>69</v>
      </c>
      <c r="B27" s="12">
        <v>434.44099999999997</v>
      </c>
      <c r="C27" s="12">
        <v>366.15699999999998</v>
      </c>
      <c r="D27" s="12">
        <v>375.96516567999998</v>
      </c>
      <c r="E27" s="25">
        <f t="shared" si="2"/>
        <v>0.18648830965951763</v>
      </c>
      <c r="F27" s="25">
        <f t="shared" si="3"/>
        <v>0.15553524543752884</v>
      </c>
    </row>
    <row r="28" spans="1:6" x14ac:dyDescent="0.35">
      <c r="A28" t="s">
        <v>70</v>
      </c>
      <c r="B28" s="12">
        <v>1128.4690000000001</v>
      </c>
      <c r="C28" s="12">
        <v>1015.979</v>
      </c>
      <c r="D28" s="12">
        <v>1047.5289110199999</v>
      </c>
      <c r="E28" s="25">
        <f t="shared" si="2"/>
        <v>0.11072079245732441</v>
      </c>
      <c r="F28" s="25">
        <f t="shared" si="3"/>
        <v>7.7267642094180647E-2</v>
      </c>
    </row>
    <row r="29" spans="1:6" x14ac:dyDescent="0.35">
      <c r="A29" s="33" t="s">
        <v>71</v>
      </c>
      <c r="B29" s="34">
        <f>+SUM(B18:B19)+SUM(B25:B28)</f>
        <v>98808.856999999989</v>
      </c>
      <c r="C29" s="34">
        <f>+SUM(C18:C19)+SUM(C25:C28)</f>
        <v>92539.103999999992</v>
      </c>
      <c r="D29" s="34">
        <f t="shared" ref="D29" si="4">+SUM(D18:D19)+SUM(D25:D28)</f>
        <v>104522.65968661003</v>
      </c>
      <c r="E29" s="35">
        <f t="shared" si="2"/>
        <v>6.7752471430888264E-2</v>
      </c>
      <c r="F29" s="35">
        <f t="shared" si="3"/>
        <v>-5.4665684012841984E-2</v>
      </c>
    </row>
    <row r="30" spans="1:6" x14ac:dyDescent="0.35">
      <c r="A30" t="s">
        <v>200</v>
      </c>
      <c r="B30" s="12">
        <v>6329.6809999999996</v>
      </c>
      <c r="C30" s="12">
        <v>6616.701</v>
      </c>
      <c r="D30" s="12">
        <v>6383.4402373628</v>
      </c>
      <c r="E30" s="113">
        <f t="shared" si="2"/>
        <v>-4.3378112446066465E-2</v>
      </c>
      <c r="F30" s="113">
        <f t="shared" si="3"/>
        <v>-8.4216716008623602E-3</v>
      </c>
    </row>
    <row r="31" spans="1:6" x14ac:dyDescent="0.35">
      <c r="A31" t="s">
        <v>72</v>
      </c>
      <c r="B31" s="12">
        <v>-5.0650000000000004</v>
      </c>
      <c r="C31" s="12">
        <v>-153.197</v>
      </c>
      <c r="D31" s="12">
        <v>-283.11085880905097</v>
      </c>
      <c r="E31" s="25">
        <f t="shared" si="2"/>
        <v>-0.96693799486935128</v>
      </c>
      <c r="F31" s="25">
        <f t="shared" si="3"/>
        <v>-0.98210948170159673</v>
      </c>
    </row>
    <row r="32" spans="1:6" x14ac:dyDescent="0.35">
      <c r="A32" t="s">
        <v>201</v>
      </c>
      <c r="B32" s="12">
        <v>0.45800000000000002</v>
      </c>
      <c r="C32" s="12">
        <v>0.44500000000000001</v>
      </c>
      <c r="D32" s="12">
        <v>0.44754495999999999</v>
      </c>
      <c r="E32" s="25">
        <f t="shared" si="2"/>
        <v>2.9213483146067441E-2</v>
      </c>
      <c r="F32" s="25">
        <f t="shared" si="3"/>
        <v>2.3360870827369002E-2</v>
      </c>
    </row>
    <row r="33" spans="1:6" ht="15" thickBot="1" x14ac:dyDescent="0.4">
      <c r="A33" s="36" t="s">
        <v>73</v>
      </c>
      <c r="B33" s="37">
        <f>+SUM(B30:B32)</f>
        <v>6325.0739999999996</v>
      </c>
      <c r="C33" s="37">
        <f>+SUM(C30:C32)</f>
        <v>6463.9489999999996</v>
      </c>
      <c r="D33" s="37">
        <f t="shared" ref="D33" si="5">+SUM(D30:D32)</f>
        <v>6100.7769235137494</v>
      </c>
      <c r="E33" s="38">
        <f t="shared" si="2"/>
        <v>-2.1484544509865412E-2</v>
      </c>
      <c r="F33" s="38">
        <f t="shared" si="3"/>
        <v>3.6765329940480124E-2</v>
      </c>
    </row>
    <row r="34" spans="1:6" x14ac:dyDescent="0.35">
      <c r="A34" s="26" t="s">
        <v>74</v>
      </c>
      <c r="B34" s="30">
        <f>+B29+B33</f>
        <v>105133.93099999998</v>
      </c>
      <c r="C34" s="30">
        <f>+C29+C33</f>
        <v>99003.052999999985</v>
      </c>
      <c r="D34" s="30">
        <f t="shared" ref="D34" si="6">+D29+D33</f>
        <v>110623.43661012378</v>
      </c>
      <c r="E34" s="32">
        <f t="shared" si="2"/>
        <v>6.1926150903649384E-2</v>
      </c>
      <c r="F34" s="32">
        <f t="shared" si="3"/>
        <v>-4.9623350877000545E-2</v>
      </c>
    </row>
    <row r="35" spans="1:6" x14ac:dyDescent="0.35">
      <c r="A35" s="1"/>
      <c r="B35" s="120"/>
      <c r="C35" s="120"/>
      <c r="D35" s="120"/>
      <c r="E35" s="39"/>
      <c r="F35" s="39"/>
    </row>
  </sheetData>
  <pageMargins left="0.70866141732283472" right="0.70866141732283472" top="0.74803149606299213" bottom="0.74803149606299213" header="0.31496062992125984" footer="0.31496062992125984"/>
  <pageSetup paperSize="9" scale="56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8"/>
  <sheetViews>
    <sheetView showGridLines="0" zoomScale="85" zoomScaleNormal="85" workbookViewId="0">
      <pane xSplit="1" ySplit="2" topLeftCell="B11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9.7265625" defaultRowHeight="14.5" x14ac:dyDescent="0.35"/>
  <cols>
    <col min="1" max="1" width="44.7265625" customWidth="1"/>
    <col min="2" max="2" width="11.1796875" customWidth="1"/>
    <col min="3" max="3" width="11.26953125" customWidth="1"/>
    <col min="4" max="4" width="11.26953125" bestFit="1" customWidth="1"/>
    <col min="5" max="6" width="10.81640625" customWidth="1"/>
    <col min="9" max="14" width="11.26953125" bestFit="1" customWidth="1"/>
  </cols>
  <sheetData>
    <row r="1" spans="1:6" ht="15.5" x14ac:dyDescent="0.35">
      <c r="A1" s="19" t="s">
        <v>75</v>
      </c>
      <c r="B1" s="19"/>
      <c r="C1" s="19"/>
    </row>
    <row r="2" spans="1:6" x14ac:dyDescent="0.35">
      <c r="A2" s="20" t="s">
        <v>76</v>
      </c>
      <c r="B2" s="122">
        <f>MAX(Relevantes!$2:$2)</f>
        <v>45016</v>
      </c>
      <c r="C2" s="122">
        <f>EOMONTH(B2,-3)</f>
        <v>44926</v>
      </c>
      <c r="D2" s="122">
        <f>EOMONTH(B2,-12)</f>
        <v>44651</v>
      </c>
      <c r="E2" s="121" t="s">
        <v>208</v>
      </c>
      <c r="F2" s="121" t="s">
        <v>209</v>
      </c>
    </row>
    <row r="3" spans="1:6" x14ac:dyDescent="0.35">
      <c r="A3" s="26" t="s">
        <v>266</v>
      </c>
      <c r="B3" s="30">
        <v>78733.485057350001</v>
      </c>
      <c r="C3" s="30">
        <v>77929.892747409991</v>
      </c>
      <c r="D3" s="30">
        <v>79729.770835720003</v>
      </c>
      <c r="E3" s="32">
        <f t="shared" ref="E3:E8" si="0">(+B3-C3)/C3</f>
        <v>1.0311733811114698E-2</v>
      </c>
      <c r="F3" s="32">
        <f t="shared" ref="F3:F8" si="1">(+B3-D3)/D3</f>
        <v>-1.2495781286300306E-2</v>
      </c>
    </row>
    <row r="4" spans="1:6" x14ac:dyDescent="0.35">
      <c r="A4" s="40" t="s">
        <v>210</v>
      </c>
      <c r="B4" s="41">
        <v>70136.846672009997</v>
      </c>
      <c r="C4" s="41">
        <v>69832.779362069996</v>
      </c>
      <c r="D4" s="41">
        <v>72049.185486080009</v>
      </c>
      <c r="E4" s="42">
        <f t="shared" si="0"/>
        <v>4.3542203635268256E-3</v>
      </c>
      <c r="F4" s="42">
        <f t="shared" si="1"/>
        <v>-2.6542129535100406E-2</v>
      </c>
    </row>
    <row r="5" spans="1:6" x14ac:dyDescent="0.35">
      <c r="A5" s="6" t="s">
        <v>77</v>
      </c>
      <c r="B5" s="13">
        <v>5584.8946804500001</v>
      </c>
      <c r="C5" s="13">
        <v>6889.4704256699997</v>
      </c>
      <c r="D5" s="13">
        <v>6442.414741470001</v>
      </c>
      <c r="E5" s="39">
        <f t="shared" si="0"/>
        <v>-0.18935791354284387</v>
      </c>
      <c r="F5" s="39">
        <f t="shared" si="1"/>
        <v>-0.13310537980427131</v>
      </c>
    </row>
    <row r="6" spans="1:6" x14ac:dyDescent="0.35">
      <c r="A6" s="6" t="s">
        <v>78</v>
      </c>
      <c r="B6" s="13">
        <v>64551.951991559996</v>
      </c>
      <c r="C6" s="13">
        <v>62943.308936399997</v>
      </c>
      <c r="D6" s="13">
        <v>65606.77074461001</v>
      </c>
      <c r="E6" s="39">
        <f t="shared" si="0"/>
        <v>2.5557014436362487E-2</v>
      </c>
      <c r="F6" s="39">
        <f t="shared" si="1"/>
        <v>-1.6077894721508973E-2</v>
      </c>
    </row>
    <row r="7" spans="1:6" x14ac:dyDescent="0.35">
      <c r="A7" s="4" t="s">
        <v>79</v>
      </c>
      <c r="B7" s="12">
        <v>55232.99067829</v>
      </c>
      <c r="C7" s="12">
        <v>57048.735000000001</v>
      </c>
      <c r="D7" s="12">
        <v>56714.97028264001</v>
      </c>
      <c r="E7" s="25">
        <f t="shared" si="0"/>
        <v>-3.1827950640973914E-2</v>
      </c>
      <c r="F7" s="25">
        <f t="shared" si="1"/>
        <v>-2.6130307341510357E-2</v>
      </c>
    </row>
    <row r="8" spans="1:6" x14ac:dyDescent="0.35">
      <c r="A8" s="4" t="s">
        <v>80</v>
      </c>
      <c r="B8" s="12">
        <v>6967.2598606399997</v>
      </c>
      <c r="C8" s="12">
        <v>5874.4328462700005</v>
      </c>
      <c r="D8" s="12">
        <v>5740.9158219699993</v>
      </c>
      <c r="E8" s="25">
        <f t="shared" si="0"/>
        <v>0.1860310676738598</v>
      </c>
      <c r="F8" s="25">
        <f t="shared" si="1"/>
        <v>0.21361470481362668</v>
      </c>
    </row>
    <row r="9" spans="1:6" x14ac:dyDescent="0.35">
      <c r="A9" s="4" t="s">
        <v>262</v>
      </c>
      <c r="B9" s="12">
        <v>2351.7014526299995</v>
      </c>
      <c r="C9" s="12">
        <v>20.141090130000002</v>
      </c>
      <c r="D9" s="12">
        <v>3150.8846400000002</v>
      </c>
      <c r="E9" s="25"/>
      <c r="F9" s="25"/>
    </row>
    <row r="10" spans="1:6" x14ac:dyDescent="0.35">
      <c r="A10" s="40" t="s">
        <v>81</v>
      </c>
      <c r="B10" s="41">
        <v>8596.6383853400002</v>
      </c>
      <c r="C10" s="41">
        <v>8097.1133853399997</v>
      </c>
      <c r="D10" s="41">
        <v>7680.5853496400014</v>
      </c>
      <c r="E10" s="42">
        <f t="shared" ref="E10:E15" si="2">(+B10-C10)/C10</f>
        <v>6.1691738305703049E-2</v>
      </c>
      <c r="F10" s="42">
        <f t="shared" ref="F10:F15" si="3">(+B10-D10)/D10</f>
        <v>0.11926864867700941</v>
      </c>
    </row>
    <row r="11" spans="1:6" x14ac:dyDescent="0.35">
      <c r="A11" s="18" t="s">
        <v>263</v>
      </c>
      <c r="B11" s="78">
        <v>5839.3611853399998</v>
      </c>
      <c r="C11" s="78">
        <v>5839.3611853399998</v>
      </c>
      <c r="D11" s="78">
        <v>6421.853149640001</v>
      </c>
      <c r="E11" s="25">
        <f t="shared" si="2"/>
        <v>0</v>
      </c>
      <c r="F11" s="25">
        <f t="shared" si="3"/>
        <v>-9.0704653427438581E-2</v>
      </c>
    </row>
    <row r="12" spans="1:6" x14ac:dyDescent="0.35">
      <c r="A12" s="18" t="s">
        <v>264</v>
      </c>
      <c r="B12" s="12">
        <v>2158.1352000000002</v>
      </c>
      <c r="C12" s="12">
        <v>1658.6101999999998</v>
      </c>
      <c r="D12" s="12">
        <v>659.59020000000021</v>
      </c>
      <c r="E12" s="25">
        <f t="shared" si="2"/>
        <v>0.30117082362088476</v>
      </c>
      <c r="F12" s="25">
        <f t="shared" si="3"/>
        <v>2.2719333913693678</v>
      </c>
    </row>
    <row r="13" spans="1:6" x14ac:dyDescent="0.35">
      <c r="A13" s="18" t="s">
        <v>265</v>
      </c>
      <c r="B13" s="12">
        <v>599.14200000000005</v>
      </c>
      <c r="C13" s="12">
        <v>599.14200000000005</v>
      </c>
      <c r="D13" s="12">
        <v>599.14200000000005</v>
      </c>
      <c r="E13" s="25">
        <f t="shared" si="2"/>
        <v>0</v>
      </c>
      <c r="F13" s="25">
        <f t="shared" si="3"/>
        <v>0</v>
      </c>
    </row>
    <row r="14" spans="1:6" x14ac:dyDescent="0.35">
      <c r="A14" s="26" t="s">
        <v>82</v>
      </c>
      <c r="B14" s="30">
        <v>20851.165794969998</v>
      </c>
      <c r="C14" s="30">
        <v>20248.559225549998</v>
      </c>
      <c r="D14" s="30">
        <v>21781.94822735</v>
      </c>
      <c r="E14" s="32">
        <f t="shared" si="2"/>
        <v>2.9760466545176247E-2</v>
      </c>
      <c r="F14" s="32">
        <f t="shared" si="3"/>
        <v>-4.2731826495266662E-2</v>
      </c>
    </row>
    <row r="15" spans="1:6" x14ac:dyDescent="0.35">
      <c r="A15" s="5" t="s">
        <v>282</v>
      </c>
      <c r="B15" s="12">
        <v>11370.22614995</v>
      </c>
      <c r="C15" s="12">
        <v>11248.505361059999</v>
      </c>
      <c r="D15" s="12">
        <v>12352.915688340001</v>
      </c>
      <c r="E15" s="25">
        <f t="shared" si="2"/>
        <v>1.0821063330900242E-2</v>
      </c>
      <c r="F15" s="25">
        <f t="shared" si="3"/>
        <v>-7.9551222009680525E-2</v>
      </c>
    </row>
    <row r="16" spans="1:6" x14ac:dyDescent="0.35">
      <c r="A16" s="5" t="s">
        <v>267</v>
      </c>
      <c r="B16" s="12">
        <v>3711.9769209999995</v>
      </c>
      <c r="C16" s="12">
        <v>3682.2413426200001</v>
      </c>
      <c r="D16" s="12">
        <v>3929.92803254</v>
      </c>
      <c r="E16" s="25"/>
      <c r="F16" s="25"/>
    </row>
    <row r="17" spans="1:7" x14ac:dyDescent="0.35">
      <c r="A17" s="5" t="s">
        <v>268</v>
      </c>
      <c r="B17" s="12">
        <v>4616.9881030899996</v>
      </c>
      <c r="C17" s="12">
        <v>4268.0958634400004</v>
      </c>
      <c r="D17" s="12">
        <v>4382.1045630999988</v>
      </c>
      <c r="E17" s="77">
        <f t="shared" ref="E17:E27" si="4">(+B17-C17)/C17</f>
        <v>8.1744236964911815E-2</v>
      </c>
      <c r="F17" s="77">
        <f t="shared" ref="F17:F27" si="5">(+B17-D17)/D17</f>
        <v>5.3600624222403075E-2</v>
      </c>
    </row>
    <row r="18" spans="1:7" x14ac:dyDescent="0.35">
      <c r="A18" s="5" t="s">
        <v>269</v>
      </c>
      <c r="B18" s="12">
        <v>1151.9746209300006</v>
      </c>
      <c r="C18" s="12">
        <v>1049.7166584300001</v>
      </c>
      <c r="D18" s="12">
        <v>1116.9999433700004</v>
      </c>
      <c r="E18" s="77">
        <f t="shared" si="4"/>
        <v>9.7414823017995922E-2</v>
      </c>
      <c r="F18" s="77">
        <f t="shared" si="5"/>
        <v>3.131126171276355E-2</v>
      </c>
    </row>
    <row r="19" spans="1:7" x14ac:dyDescent="0.35">
      <c r="A19" s="26" t="s">
        <v>83</v>
      </c>
      <c r="B19" s="30">
        <v>99584.650852320003</v>
      </c>
      <c r="C19" s="30">
        <v>98178.451972959985</v>
      </c>
      <c r="D19" s="30">
        <v>101511.71906307001</v>
      </c>
      <c r="E19" s="32">
        <f t="shared" si="4"/>
        <v>1.432288706026154E-2</v>
      </c>
      <c r="F19" s="32">
        <f t="shared" si="5"/>
        <v>-1.8983701867492767E-2</v>
      </c>
    </row>
    <row r="20" spans="1:7" x14ac:dyDescent="0.35">
      <c r="A20" s="43" t="s">
        <v>84</v>
      </c>
      <c r="B20" s="41">
        <v>88736.720894070007</v>
      </c>
      <c r="C20" s="41">
        <v>90081.33858761999</v>
      </c>
      <c r="D20" s="41">
        <v>90744.960493430015</v>
      </c>
      <c r="E20" s="42">
        <f t="shared" si="4"/>
        <v>-1.4926706403703189E-2</v>
      </c>
      <c r="F20" s="42">
        <f t="shared" si="5"/>
        <v>-2.2130590926924314E-2</v>
      </c>
    </row>
    <row r="21" spans="1:7" x14ac:dyDescent="0.35">
      <c r="A21" s="4" t="s">
        <v>85</v>
      </c>
      <c r="B21" s="12">
        <v>67885.555099100005</v>
      </c>
      <c r="C21" s="12">
        <v>69832.779362069996</v>
      </c>
      <c r="D21" s="12">
        <v>68963.012266080012</v>
      </c>
      <c r="E21" s="117">
        <f t="shared" si="4"/>
        <v>-2.7884100858623913E-2</v>
      </c>
      <c r="F21" s="117">
        <f t="shared" si="5"/>
        <v>-1.5623696407327059E-2</v>
      </c>
    </row>
    <row r="22" spans="1:7" x14ac:dyDescent="0.35">
      <c r="A22" s="88" t="s">
        <v>77</v>
      </c>
      <c r="B22" s="12">
        <v>5584.8946804500001</v>
      </c>
      <c r="C22" s="12">
        <v>6889.4704256699997</v>
      </c>
      <c r="D22" s="12">
        <v>6442.414741470001</v>
      </c>
      <c r="E22" s="117">
        <f t="shared" si="4"/>
        <v>-0.18935791354284387</v>
      </c>
      <c r="F22" s="117">
        <f t="shared" si="5"/>
        <v>-0.13310537980427131</v>
      </c>
    </row>
    <row r="23" spans="1:7" x14ac:dyDescent="0.35">
      <c r="A23" s="88" t="s">
        <v>86</v>
      </c>
      <c r="B23" s="12">
        <v>55232.99067829</v>
      </c>
      <c r="C23" s="12">
        <v>57048.735000000001</v>
      </c>
      <c r="D23" s="12">
        <v>56714.97028264001</v>
      </c>
      <c r="E23" s="117">
        <f t="shared" si="4"/>
        <v>-3.1827950640973914E-2</v>
      </c>
      <c r="F23" s="117">
        <f t="shared" si="5"/>
        <v>-2.6130307341510357E-2</v>
      </c>
    </row>
    <row r="24" spans="1:7" x14ac:dyDescent="0.35">
      <c r="A24" s="88" t="s">
        <v>87</v>
      </c>
      <c r="B24" s="12">
        <v>6967.2598606399997</v>
      </c>
      <c r="C24" s="12">
        <v>5874.4328462700005</v>
      </c>
      <c r="D24" s="12">
        <v>5740.9158219699993</v>
      </c>
      <c r="E24" s="117">
        <f t="shared" si="4"/>
        <v>0.1860310676738598</v>
      </c>
      <c r="F24" s="117">
        <f t="shared" si="5"/>
        <v>0.21361470481362668</v>
      </c>
    </row>
    <row r="25" spans="1:7" x14ac:dyDescent="0.35">
      <c r="A25" s="88" t="s">
        <v>88</v>
      </c>
      <c r="B25" s="12">
        <v>100.40987971999999</v>
      </c>
      <c r="C25" s="12">
        <v>20.141090130000002</v>
      </c>
      <c r="D25" s="12">
        <v>64.711420000000004</v>
      </c>
      <c r="E25" s="117">
        <f t="shared" si="4"/>
        <v>3.9853249785343161</v>
      </c>
      <c r="F25" s="117">
        <f t="shared" si="5"/>
        <v>0.55165625665454388</v>
      </c>
      <c r="G25" s="12"/>
    </row>
    <row r="26" spans="1:7" x14ac:dyDescent="0.35">
      <c r="A26" s="4" t="s">
        <v>89</v>
      </c>
      <c r="B26" s="12">
        <v>20851.165794969998</v>
      </c>
      <c r="C26" s="12">
        <v>20248.559225549998</v>
      </c>
      <c r="D26" s="12">
        <v>21781.94822735</v>
      </c>
      <c r="E26" s="117">
        <f t="shared" si="4"/>
        <v>2.9760466545176247E-2</v>
      </c>
      <c r="F26" s="117">
        <f t="shared" si="5"/>
        <v>-4.2731826495266662E-2</v>
      </c>
    </row>
    <row r="27" spans="1:7" x14ac:dyDescent="0.35">
      <c r="A27" s="43" t="s">
        <v>90</v>
      </c>
      <c r="B27" s="41">
        <v>10847.929958249999</v>
      </c>
      <c r="C27" s="41">
        <v>8097.1133853399997</v>
      </c>
      <c r="D27" s="41">
        <v>10766.758569640002</v>
      </c>
      <c r="E27" s="42">
        <f t="shared" si="4"/>
        <v>0.33972805393714905</v>
      </c>
      <c r="F27" s="42">
        <f t="shared" si="5"/>
        <v>7.539073908361167E-3</v>
      </c>
    </row>
    <row r="28" spans="1:7" x14ac:dyDescent="0.35">
      <c r="B28" s="118"/>
      <c r="C28" s="118"/>
    </row>
  </sheetData>
  <pageMargins left="0.70866141732283472" right="0.70866141732283472" top="0.74803149606299213" bottom="0.74803149606299213" header="0.31496062992125984" footer="0.31496062992125984"/>
  <pageSetup paperSize="9" scale="62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8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5" x14ac:dyDescent="0.35"/>
  <cols>
    <col min="1" max="1" width="43" customWidth="1"/>
    <col min="2" max="4" width="11.26953125" customWidth="1"/>
  </cols>
  <sheetData>
    <row r="1" spans="1:6" ht="15.5" x14ac:dyDescent="0.35">
      <c r="A1" s="19" t="s">
        <v>91</v>
      </c>
      <c r="B1" s="19"/>
      <c r="C1" s="19"/>
    </row>
    <row r="2" spans="1:6" ht="15" thickBot="1" x14ac:dyDescent="0.4">
      <c r="A2" s="20" t="s">
        <v>76</v>
      </c>
      <c r="B2" s="22">
        <f>MAX(Relevantes!$2:$2)</f>
        <v>45016</v>
      </c>
      <c r="C2" s="22">
        <f>EOMONTH(B2,-3)</f>
        <v>44926</v>
      </c>
      <c r="D2" s="22">
        <f>EOMONTH(B2,-12)</f>
        <v>44651</v>
      </c>
      <c r="E2" s="23" t="s">
        <v>208</v>
      </c>
      <c r="F2" s="23" t="s">
        <v>209</v>
      </c>
    </row>
    <row r="3" spans="1:6" ht="15" thickBot="1" x14ac:dyDescent="0.4">
      <c r="A3" s="44" t="s">
        <v>92</v>
      </c>
      <c r="B3" s="41">
        <v>5348.7714470000001</v>
      </c>
      <c r="C3" s="41">
        <v>5767.1476509999993</v>
      </c>
      <c r="D3" s="41">
        <v>5614.2613683099999</v>
      </c>
      <c r="E3" s="42">
        <v>-7.2544736032110174E-2</v>
      </c>
      <c r="F3" s="42">
        <v>-4.7288486212731726E-2</v>
      </c>
    </row>
    <row r="4" spans="1:6" x14ac:dyDescent="0.35">
      <c r="A4" s="45" t="s">
        <v>93</v>
      </c>
      <c r="B4" s="46">
        <v>46256.954250547991</v>
      </c>
      <c r="C4" s="46">
        <v>47186.046362769994</v>
      </c>
      <c r="D4" s="46">
        <v>47946.219345899954</v>
      </c>
      <c r="E4" s="47">
        <v>-1.968997582630827E-2</v>
      </c>
      <c r="F4" s="47">
        <v>-3.5232498378340173E-2</v>
      </c>
    </row>
    <row r="5" spans="1:6" x14ac:dyDescent="0.35">
      <c r="A5" s="1" t="s">
        <v>94</v>
      </c>
      <c r="B5" s="13">
        <v>12088.045301078</v>
      </c>
      <c r="C5" s="13">
        <v>12694.63136277</v>
      </c>
      <c r="D5" s="13">
        <v>13665.375359849986</v>
      </c>
      <c r="E5" s="39">
        <v>-4.7782881153284731E-2</v>
      </c>
      <c r="F5" s="39">
        <v>-0.11542530060361995</v>
      </c>
    </row>
    <row r="6" spans="1:6" x14ac:dyDescent="0.35">
      <c r="A6" t="s">
        <v>95</v>
      </c>
      <c r="B6" s="12">
        <v>591.69642025000007</v>
      </c>
      <c r="C6" s="12">
        <v>662.51810277000004</v>
      </c>
      <c r="D6" s="12">
        <v>817.31824606999999</v>
      </c>
      <c r="E6" s="25">
        <v>-0.10689773188671109</v>
      </c>
      <c r="F6" s="25">
        <v>-0.27605137521997314</v>
      </c>
    </row>
    <row r="7" spans="1:6" x14ac:dyDescent="0.35">
      <c r="A7" t="s">
        <v>96</v>
      </c>
      <c r="B7" s="12">
        <v>6037.7492687899994</v>
      </c>
      <c r="C7" s="12">
        <v>6233.1360537899991</v>
      </c>
      <c r="D7" s="12">
        <v>6666.5645971299855</v>
      </c>
      <c r="E7" s="25">
        <v>-3.1346465617607788E-2</v>
      </c>
      <c r="F7" s="25">
        <v>-9.4323743388115763E-2</v>
      </c>
    </row>
    <row r="8" spans="1:6" x14ac:dyDescent="0.35">
      <c r="A8" t="s">
        <v>97</v>
      </c>
      <c r="B8" s="12">
        <v>5458.5996120380005</v>
      </c>
      <c r="C8" s="12">
        <v>5798.9772062100001</v>
      </c>
      <c r="D8" s="12">
        <v>6181.4925166500007</v>
      </c>
      <c r="E8" s="25">
        <v>-5.8696142796956771E-2</v>
      </c>
      <c r="F8" s="25">
        <v>-0.11694471887895529</v>
      </c>
    </row>
    <row r="9" spans="1:6" x14ac:dyDescent="0.35">
      <c r="A9" s="1" t="s">
        <v>98</v>
      </c>
      <c r="B9" s="13">
        <v>34168.908949469995</v>
      </c>
      <c r="C9" s="13">
        <v>34491.414999999994</v>
      </c>
      <c r="D9" s="13">
        <v>34280.843986049964</v>
      </c>
      <c r="E9" s="39">
        <v>-9.3503282057288452E-3</v>
      </c>
      <c r="F9" s="39">
        <v>-3.2652357283128536E-3</v>
      </c>
    </row>
    <row r="10" spans="1:6" x14ac:dyDescent="0.35">
      <c r="A10" s="16" t="s">
        <v>99</v>
      </c>
      <c r="B10" s="12">
        <v>31247.346995530326</v>
      </c>
      <c r="C10" s="12">
        <v>31617.292042280002</v>
      </c>
      <c r="D10" s="12">
        <v>31466.65091206069</v>
      </c>
      <c r="E10" s="25">
        <v>-1.1700718905811699E-2</v>
      </c>
      <c r="F10" s="25">
        <v>-6.9694076164396523E-3</v>
      </c>
    </row>
    <row r="11" spans="1:6" x14ac:dyDescent="0.35">
      <c r="A11" t="s">
        <v>100</v>
      </c>
      <c r="B11" s="12">
        <v>2921.5619539396703</v>
      </c>
      <c r="C11" s="12">
        <v>2874.1229577199924</v>
      </c>
      <c r="D11" s="12">
        <v>2814.1930739892705</v>
      </c>
      <c r="E11" s="25">
        <v>1.6505555579052415E-2</v>
      </c>
      <c r="F11" s="25">
        <v>3.8152634566113335E-2</v>
      </c>
    </row>
    <row r="12" spans="1:6" x14ac:dyDescent="0.35">
      <c r="A12" s="26" t="s">
        <v>202</v>
      </c>
      <c r="B12" s="30">
        <v>51605.72569754799</v>
      </c>
      <c r="C12" s="30">
        <v>52953.194013769993</v>
      </c>
      <c r="D12" s="30">
        <v>53560.480714209953</v>
      </c>
      <c r="E12" s="32">
        <v>-2.5446403022858371E-2</v>
      </c>
      <c r="F12" s="32">
        <v>-3.6496218678324012E-2</v>
      </c>
    </row>
    <row r="14" spans="1:6" x14ac:dyDescent="0.35">
      <c r="D14" s="12"/>
    </row>
    <row r="15" spans="1:6" x14ac:dyDescent="0.35">
      <c r="D15" s="12"/>
    </row>
    <row r="18" spans="4:4" x14ac:dyDescent="0.35">
      <c r="D18" s="12"/>
    </row>
  </sheetData>
  <pageMargins left="0.70866141732283472" right="0.70866141732283472" top="0.74803149606299213" bottom="0.74803149606299213" header="0.31496062992125984" footer="0.31496062992125984"/>
  <pageSetup paperSize="9" scale="79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4.5" x14ac:dyDescent="0.35"/>
  <cols>
    <col min="1" max="1" width="37.26953125" bestFit="1" customWidth="1"/>
    <col min="2" max="4" width="11.26953125" customWidth="1"/>
  </cols>
  <sheetData>
    <row r="1" spans="1:6" ht="15.5" x14ac:dyDescent="0.35">
      <c r="A1" s="19" t="s">
        <v>219</v>
      </c>
      <c r="B1" s="19"/>
      <c r="C1" s="19"/>
      <c r="D1" s="19"/>
    </row>
    <row r="2" spans="1:6" ht="15" thickBot="1" x14ac:dyDescent="0.4">
      <c r="A2" s="20" t="s">
        <v>49</v>
      </c>
      <c r="B2" s="22">
        <f>MAX(Relevantes!$2:$2)</f>
        <v>45016</v>
      </c>
      <c r="C2" s="22">
        <f>EOMONTH(B2,-3)</f>
        <v>44926</v>
      </c>
      <c r="D2" s="22">
        <f>EOMONTH(B2,-12)</f>
        <v>44651</v>
      </c>
      <c r="E2" s="23" t="s">
        <v>208</v>
      </c>
      <c r="F2" s="23" t="s">
        <v>209</v>
      </c>
    </row>
    <row r="3" spans="1:6" x14ac:dyDescent="0.35">
      <c r="A3" s="1" t="s">
        <v>102</v>
      </c>
      <c r="B3" s="1"/>
      <c r="C3" s="1"/>
      <c r="D3" s="1"/>
      <c r="E3" s="3"/>
      <c r="F3" s="3"/>
    </row>
    <row r="4" spans="1:6" x14ac:dyDescent="0.35">
      <c r="A4" t="s">
        <v>221</v>
      </c>
      <c r="B4" s="12">
        <v>47967.173834377973</v>
      </c>
      <c r="C4" s="12">
        <v>49281.740676919995</v>
      </c>
      <c r="D4" s="12">
        <v>50037.265336299984</v>
      </c>
      <c r="E4" s="48">
        <f>(B4-C4)/C4</f>
        <v>-2.6674521323425387E-2</v>
      </c>
      <c r="F4" s="48">
        <f>(B4-D4)/D4</f>
        <v>-4.1370995956892261E-2</v>
      </c>
    </row>
    <row r="5" spans="1:6" x14ac:dyDescent="0.35">
      <c r="A5" t="s">
        <v>222</v>
      </c>
      <c r="B5" s="12">
        <v>3638.5518631700193</v>
      </c>
      <c r="C5" s="12">
        <v>3671.4533368499997</v>
      </c>
      <c r="D5" s="12">
        <v>3523.21537747</v>
      </c>
      <c r="E5" s="48">
        <f>(B5-C5)/C5</f>
        <v>-8.9614304367569425E-3</v>
      </c>
      <c r="F5" s="48">
        <f>(B5-D5)/D5</f>
        <v>3.2736143931922118E-2</v>
      </c>
    </row>
    <row r="6" spans="1:6" x14ac:dyDescent="0.35">
      <c r="A6" t="s">
        <v>223</v>
      </c>
      <c r="B6" s="12">
        <v>1907.5164419299999</v>
      </c>
      <c r="C6" s="12">
        <v>1937.7634854399998</v>
      </c>
      <c r="D6" s="12">
        <v>1958.7960433799999</v>
      </c>
      <c r="E6" s="48">
        <f>(B6-C6)/C6</f>
        <v>-1.5609254554165491E-2</v>
      </c>
      <c r="F6" s="48">
        <f>(B6-D6)/D6</f>
        <v>-2.6179142858341938E-2</v>
      </c>
    </row>
    <row r="7" spans="1:6" x14ac:dyDescent="0.35">
      <c r="A7" s="26" t="s">
        <v>220</v>
      </c>
      <c r="B7" s="30">
        <v>53513.242139477989</v>
      </c>
      <c r="C7" s="30">
        <v>54890.957499209995</v>
      </c>
      <c r="D7" s="30">
        <v>55519.276757589949</v>
      </c>
      <c r="E7" s="51">
        <f>(B7-C7)/C7</f>
        <v>-2.5099131487218731E-2</v>
      </c>
      <c r="F7" s="51">
        <f>(B7-D7)/D7</f>
        <v>-3.613221812796253E-2</v>
      </c>
    </row>
    <row r="8" spans="1:6" x14ac:dyDescent="0.35">
      <c r="E8" s="25"/>
      <c r="F8" s="25"/>
    </row>
    <row r="9" spans="1:6" x14ac:dyDescent="0.35">
      <c r="A9" s="1" t="s">
        <v>104</v>
      </c>
      <c r="B9" s="1"/>
      <c r="C9" s="1"/>
      <c r="D9" s="1"/>
      <c r="E9" s="77"/>
      <c r="F9" s="77"/>
    </row>
    <row r="10" spans="1:6" x14ac:dyDescent="0.35">
      <c r="A10" t="s">
        <v>221</v>
      </c>
      <c r="B10" s="12">
        <v>210.56507609002165</v>
      </c>
      <c r="C10" s="12">
        <v>217.49328234000004</v>
      </c>
      <c r="D10" s="12">
        <v>129.6812061199999</v>
      </c>
      <c r="E10" s="77">
        <f>(B10-C10)/C10</f>
        <v>-3.1854805699919282E-2</v>
      </c>
      <c r="F10" s="77">
        <f>(B10-D10)/D10</f>
        <v>0.62371312227907749</v>
      </c>
    </row>
    <row r="11" spans="1:6" x14ac:dyDescent="0.35">
      <c r="A11" t="s">
        <v>222</v>
      </c>
      <c r="B11" s="12">
        <v>211.83186827999998</v>
      </c>
      <c r="C11" s="12">
        <v>214.28071765999999</v>
      </c>
      <c r="D11" s="12">
        <v>325.30458504000012</v>
      </c>
      <c r="E11" s="77">
        <f>(B11-C11)/C11</f>
        <v>-1.1428230252082743E-2</v>
      </c>
      <c r="F11" s="77">
        <f>(B11-D11)/D11</f>
        <v>-0.34881991210190688</v>
      </c>
    </row>
    <row r="12" spans="1:6" x14ac:dyDescent="0.35">
      <c r="A12" t="s">
        <v>223</v>
      </c>
      <c r="B12" s="12">
        <v>844.61431711999967</v>
      </c>
      <c r="C12" s="12">
        <v>857.57319708999989</v>
      </c>
      <c r="D12" s="12">
        <v>882.97326556000007</v>
      </c>
      <c r="E12" s="77">
        <f>(B12-C12)/C12</f>
        <v>-1.51111065667322E-2</v>
      </c>
      <c r="F12" s="77">
        <f>(B12-D12)/D12</f>
        <v>-4.3442933026598893E-2</v>
      </c>
    </row>
    <row r="13" spans="1:6" x14ac:dyDescent="0.35">
      <c r="A13" s="26" t="s">
        <v>105</v>
      </c>
      <c r="B13" s="30">
        <v>1267.0112614900213</v>
      </c>
      <c r="C13" s="30">
        <v>1289.34719709</v>
      </c>
      <c r="D13" s="30">
        <v>1337.9590567980601</v>
      </c>
      <c r="E13" s="51">
        <f>(B13-C13)/C13</f>
        <v>-1.7323445267799036E-2</v>
      </c>
      <c r="F13" s="51">
        <f>(B13-D13)/D13</f>
        <v>-5.302688071623636E-2</v>
      </c>
    </row>
    <row r="14" spans="1:6" x14ac:dyDescent="0.35">
      <c r="E14" s="48"/>
      <c r="F14" s="48"/>
    </row>
    <row r="15" spans="1:6" x14ac:dyDescent="0.35">
      <c r="A15" s="1" t="s">
        <v>106</v>
      </c>
      <c r="B15" s="1"/>
      <c r="C15" s="1"/>
      <c r="D15" s="1"/>
      <c r="E15" s="77"/>
      <c r="F15" s="77"/>
    </row>
    <row r="16" spans="1:6" x14ac:dyDescent="0.35">
      <c r="A16" t="s">
        <v>221</v>
      </c>
      <c r="B16" s="77">
        <f t="shared" ref="B16:C18" si="0">+B10/B4</f>
        <v>4.3897744907186948E-3</v>
      </c>
      <c r="C16" s="77">
        <f t="shared" si="0"/>
        <v>4.4132629925926741E-3</v>
      </c>
      <c r="D16" s="77">
        <f t="shared" ref="D16" si="1">+D10/D4</f>
        <v>2.591692516535701E-3</v>
      </c>
      <c r="E16" s="70">
        <f>(B16-C16)*100</f>
        <v>-2.3488501873979335E-3</v>
      </c>
      <c r="F16" s="70">
        <f>(B16-D16)*100</f>
        <v>0.17980819741829937</v>
      </c>
    </row>
    <row r="17" spans="1:6" x14ac:dyDescent="0.35">
      <c r="A17" t="s">
        <v>222</v>
      </c>
      <c r="B17" s="77">
        <f t="shared" si="0"/>
        <v>5.8218729935993127E-2</v>
      </c>
      <c r="C17" s="77">
        <f t="shared" si="0"/>
        <v>5.8364004115015286E-2</v>
      </c>
      <c r="D17" s="77">
        <f t="shared" ref="D17" si="2">+D11/D5</f>
        <v>9.2331733995098364E-2</v>
      </c>
      <c r="E17" s="70">
        <f>(B17-C17)*100</f>
        <v>-1.45274179022159E-2</v>
      </c>
      <c r="F17" s="70">
        <f>(B17-D17)*100</f>
        <v>-3.4113004059105236</v>
      </c>
    </row>
    <row r="18" spans="1:6" x14ac:dyDescent="0.35">
      <c r="A18" t="s">
        <v>223</v>
      </c>
      <c r="B18" s="77">
        <f t="shared" si="0"/>
        <v>0.44278219498094079</v>
      </c>
      <c r="C18" s="77">
        <f t="shared" si="0"/>
        <v>0.4425582397096694</v>
      </c>
      <c r="D18" s="77">
        <f t="shared" ref="D18" si="3">+D12/D6</f>
        <v>0.45077345777990535</v>
      </c>
      <c r="E18" s="70">
        <f>(B18-C18)*100</f>
        <v>2.2395527127139214E-2</v>
      </c>
      <c r="F18" s="70">
        <f>(B18-D18)*100</f>
        <v>-0.79912627989645602</v>
      </c>
    </row>
    <row r="19" spans="1:6" x14ac:dyDescent="0.35">
      <c r="A19" s="26" t="s">
        <v>107</v>
      </c>
      <c r="B19" s="51">
        <f>+B13/B6</f>
        <v>0.6642203619529885</v>
      </c>
      <c r="C19" s="51">
        <f t="shared" ref="C19:D19" si="4">+C13/C6</f>
        <v>0.66537903453022973</v>
      </c>
      <c r="D19" s="51">
        <f t="shared" si="4"/>
        <v>0.68305174564746685</v>
      </c>
      <c r="E19" s="71">
        <f>(B19-C19)*100</f>
        <v>-0.11586725772412265</v>
      </c>
      <c r="F19" s="71">
        <f>(B19-D19)*100</f>
        <v>-1.8831383694478343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49"/>
  <sheetViews>
    <sheetView showGridLines="0" zoomScale="85" zoomScaleNormal="85" workbookViewId="0">
      <pane xSplit="1" ySplit="3" topLeftCell="B6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4.5" x14ac:dyDescent="0.35"/>
  <cols>
    <col min="1" max="1" width="43.26953125" customWidth="1"/>
    <col min="2" max="2" width="11.26953125" bestFit="1" customWidth="1"/>
    <col min="3" max="3" width="11.26953125" customWidth="1"/>
    <col min="4" max="4" width="11.26953125" bestFit="1" customWidth="1"/>
  </cols>
  <sheetData>
    <row r="1" spans="1:6" ht="15.5" x14ac:dyDescent="0.35">
      <c r="A1" s="19" t="s">
        <v>101</v>
      </c>
      <c r="B1" s="19"/>
      <c r="C1" s="19"/>
      <c r="D1" s="19"/>
    </row>
    <row r="2" spans="1:6" ht="15" thickBot="1" x14ac:dyDescent="0.4">
      <c r="A2" s="20" t="s">
        <v>49</v>
      </c>
      <c r="B2" s="22">
        <f>MAX(Relevantes!$2:$2)</f>
        <v>45016</v>
      </c>
      <c r="C2" s="22">
        <f>EOMONTH(B2,-3)</f>
        <v>44926</v>
      </c>
      <c r="D2" s="22">
        <f>EOMONTH(B2,-12)</f>
        <v>44651</v>
      </c>
      <c r="E2" s="23" t="s">
        <v>208</v>
      </c>
      <c r="F2" s="23" t="s">
        <v>209</v>
      </c>
    </row>
    <row r="3" spans="1:6" x14ac:dyDescent="0.35">
      <c r="A3" s="1" t="s">
        <v>102</v>
      </c>
      <c r="B3" s="1"/>
      <c r="C3" s="1"/>
      <c r="D3" s="1"/>
      <c r="E3" s="3"/>
      <c r="F3" s="3"/>
    </row>
    <row r="4" spans="1:6" ht="15" thickBot="1" x14ac:dyDescent="0.4">
      <c r="A4" s="44" t="s">
        <v>92</v>
      </c>
      <c r="B4" s="132">
        <v>13.570538000000001</v>
      </c>
      <c r="C4" s="132">
        <v>13.668885</v>
      </c>
      <c r="D4" s="132">
        <v>12.844219579999731</v>
      </c>
      <c r="E4" s="49">
        <f t="shared" ref="E4:E13" si="0">(B4-C4)/C4</f>
        <v>-7.194954087330359E-3</v>
      </c>
      <c r="F4" s="49">
        <f t="shared" ref="F4:F13" si="1">(B4-D4)/D4</f>
        <v>5.6548271810243016E-2</v>
      </c>
    </row>
    <row r="5" spans="1:6" x14ac:dyDescent="0.35">
      <c r="A5" s="45" t="s">
        <v>93</v>
      </c>
      <c r="B5" s="133">
        <v>1893.94590393</v>
      </c>
      <c r="C5" s="133">
        <v>1924.09460044</v>
      </c>
      <c r="D5" s="133">
        <v>1945.9518238000001</v>
      </c>
      <c r="E5" s="50">
        <f t="shared" si="0"/>
        <v>-1.5669030256155628E-2</v>
      </c>
      <c r="F5" s="50">
        <f t="shared" si="1"/>
        <v>-2.6725183652514261E-2</v>
      </c>
    </row>
    <row r="6" spans="1:6" x14ac:dyDescent="0.35">
      <c r="A6" s="1" t="s">
        <v>94</v>
      </c>
      <c r="B6" s="13">
        <v>854.34585340000001</v>
      </c>
      <c r="C6" s="13">
        <v>898.78760044000001</v>
      </c>
      <c r="D6" s="13">
        <v>923.84197952999989</v>
      </c>
      <c r="E6" s="48">
        <f t="shared" si="0"/>
        <v>-4.9446328607830825E-2</v>
      </c>
      <c r="F6" s="48">
        <f t="shared" si="1"/>
        <v>-7.5225122553270088E-2</v>
      </c>
    </row>
    <row r="7" spans="1:6" x14ac:dyDescent="0.35">
      <c r="A7" t="s">
        <v>95</v>
      </c>
      <c r="B7" s="12">
        <v>133.714731</v>
      </c>
      <c r="C7" s="12">
        <v>141.87999142000001</v>
      </c>
      <c r="D7" s="12">
        <v>146.60678575</v>
      </c>
      <c r="E7" s="77">
        <f t="shared" si="0"/>
        <v>-5.755047162237846E-2</v>
      </c>
      <c r="F7" s="77">
        <f t="shared" si="1"/>
        <v>-8.7936275828214866E-2</v>
      </c>
    </row>
    <row r="8" spans="1:6" x14ac:dyDescent="0.35">
      <c r="A8" t="s">
        <v>96</v>
      </c>
      <c r="B8" s="12">
        <v>577.70744228000001</v>
      </c>
      <c r="C8" s="12">
        <v>612.86688289999995</v>
      </c>
      <c r="D8" s="12">
        <v>594.01634141999989</v>
      </c>
      <c r="E8" s="77">
        <f t="shared" si="0"/>
        <v>-5.7368804875914343E-2</v>
      </c>
      <c r="F8" s="77">
        <f t="shared" si="1"/>
        <v>-2.7455303840654203E-2</v>
      </c>
    </row>
    <row r="9" spans="1:6" x14ac:dyDescent="0.35">
      <c r="A9" t="s">
        <v>97</v>
      </c>
      <c r="B9" s="12">
        <v>142.92368012</v>
      </c>
      <c r="C9" s="12">
        <v>144.04072611999999</v>
      </c>
      <c r="D9" s="12">
        <v>183.21885236</v>
      </c>
      <c r="E9" s="77">
        <f t="shared" si="0"/>
        <v>-7.755070597668186E-3</v>
      </c>
      <c r="F9" s="77">
        <f t="shared" si="1"/>
        <v>-0.21992918152781293</v>
      </c>
    </row>
    <row r="10" spans="1:6" x14ac:dyDescent="0.35">
      <c r="A10" s="1" t="s">
        <v>98</v>
      </c>
      <c r="B10" s="13">
        <v>1039.6000505300001</v>
      </c>
      <c r="C10" s="13">
        <v>1025.307</v>
      </c>
      <c r="D10" s="13">
        <v>1022.1098442700001</v>
      </c>
      <c r="E10" s="48">
        <f t="shared" si="0"/>
        <v>1.3940264262313699E-2</v>
      </c>
      <c r="F10" s="48">
        <f t="shared" si="1"/>
        <v>1.711186557692505E-2</v>
      </c>
    </row>
    <row r="11" spans="1:6" x14ac:dyDescent="0.35">
      <c r="A11" s="16" t="s">
        <v>99</v>
      </c>
      <c r="B11" s="12">
        <v>994.16325171999722</v>
      </c>
      <c r="C11" s="12">
        <v>981.03201037000008</v>
      </c>
      <c r="D11" s="12">
        <v>960.09584617999803</v>
      </c>
      <c r="E11" s="77">
        <f t="shared" si="0"/>
        <v>1.3385130363936484E-2</v>
      </c>
      <c r="F11" s="77">
        <f t="shared" si="1"/>
        <v>3.5483338122486011E-2</v>
      </c>
    </row>
    <row r="12" spans="1:6" x14ac:dyDescent="0.35">
      <c r="A12" t="s">
        <v>100</v>
      </c>
      <c r="B12" s="12">
        <v>45.436798810002799</v>
      </c>
      <c r="C12" s="12">
        <v>44.27498962999988</v>
      </c>
      <c r="D12" s="12">
        <v>62.013998090002048</v>
      </c>
      <c r="E12" s="77">
        <f t="shared" si="0"/>
        <v>2.6240755553236756E-2</v>
      </c>
      <c r="F12" s="77">
        <f t="shared" si="1"/>
        <v>-0.26731382898326372</v>
      </c>
    </row>
    <row r="13" spans="1:6" x14ac:dyDescent="0.35">
      <c r="A13" s="26" t="s">
        <v>103</v>
      </c>
      <c r="B13" s="30">
        <v>1907.5164419299999</v>
      </c>
      <c r="C13" s="30">
        <v>1937.7634854400001</v>
      </c>
      <c r="D13" s="30">
        <v>1958.7960433799999</v>
      </c>
      <c r="E13" s="51">
        <f t="shared" si="0"/>
        <v>-1.5609254554165607E-2</v>
      </c>
      <c r="F13" s="51">
        <f t="shared" si="1"/>
        <v>-2.6179142858341938E-2</v>
      </c>
    </row>
    <row r="14" spans="1:6" ht="11.25" customHeight="1" x14ac:dyDescent="0.35">
      <c r="E14" s="25"/>
      <c r="F14" s="25"/>
    </row>
    <row r="15" spans="1:6" x14ac:dyDescent="0.35">
      <c r="A15" s="1" t="s">
        <v>257</v>
      </c>
      <c r="B15" s="1"/>
      <c r="C15" s="1"/>
      <c r="D15" s="1"/>
      <c r="E15" s="77"/>
      <c r="F15" s="77"/>
    </row>
    <row r="16" spans="1:6" ht="15" thickBot="1" x14ac:dyDescent="0.4">
      <c r="A16" s="44" t="s">
        <v>92</v>
      </c>
      <c r="B16" s="49">
        <f>+B4/(B4+'Credito Performing'!B3)</f>
        <v>2.5307110284947631E-3</v>
      </c>
      <c r="C16" s="49">
        <f>+C4/(C4+'Credito Performing'!C3)</f>
        <v>2.3645249619802153E-3</v>
      </c>
      <c r="D16" s="49">
        <f>+D4/(D4+'Credito Performing'!D3)</f>
        <v>2.2825623900929745E-3</v>
      </c>
      <c r="E16" s="67">
        <f t="shared" ref="E16:E25" si="2">(B16-C16)*100</f>
        <v>1.661860665145478E-2</v>
      </c>
      <c r="F16" s="67">
        <f t="shared" ref="F16:F25" si="3">(B16-D16)*100</f>
        <v>2.4814863840178857E-2</v>
      </c>
    </row>
    <row r="17" spans="1:6" x14ac:dyDescent="0.35">
      <c r="A17" s="45" t="s">
        <v>93</v>
      </c>
      <c r="B17" s="50">
        <f>+B5/(B5+'Credito Performing'!B4)</f>
        <v>3.9333551353221481E-2</v>
      </c>
      <c r="C17" s="50">
        <f>+C5/(C5+'Credito Performing'!C4)</f>
        <v>3.9179170792472413E-2</v>
      </c>
      <c r="D17" s="50">
        <f>+D5/(D5+'Credito Performing'!D4)</f>
        <v>3.9003149756324844E-2</v>
      </c>
      <c r="E17" s="68">
        <f t="shared" si="2"/>
        <v>1.5438056074906781E-2</v>
      </c>
      <c r="F17" s="68">
        <f t="shared" si="3"/>
        <v>3.3040159689663728E-2</v>
      </c>
    </row>
    <row r="18" spans="1:6" x14ac:dyDescent="0.35">
      <c r="A18" s="1" t="s">
        <v>94</v>
      </c>
      <c r="B18" s="48">
        <f>+B6/(B6+'Credito Performing'!B5)</f>
        <v>6.6011438164917516E-2</v>
      </c>
      <c r="C18" s="48">
        <f>+C6/(C6+'Credito Performing'!C5)</f>
        <v>6.6119318684470019E-2</v>
      </c>
      <c r="D18" s="48">
        <f>+D6/(D6+'Credito Performing'!D5)</f>
        <v>6.332361483410881E-2</v>
      </c>
      <c r="E18" s="69">
        <f t="shared" si="2"/>
        <v>-1.0788051955250288E-2</v>
      </c>
      <c r="F18" s="69">
        <f t="shared" si="3"/>
        <v>0.26878233308087057</v>
      </c>
    </row>
    <row r="19" spans="1:6" x14ac:dyDescent="0.35">
      <c r="A19" t="s">
        <v>95</v>
      </c>
      <c r="B19" s="77">
        <f>+B7/(B7+'Credito Performing'!B6)</f>
        <v>0.18432957746732734</v>
      </c>
      <c r="C19" s="77">
        <f>+C7/(C7+'Credito Performing'!C6)</f>
        <v>0.17638031771180171</v>
      </c>
      <c r="D19" s="77">
        <f>+D7/(D7+'Credito Performing'!D6)</f>
        <v>0.15209355594095295</v>
      </c>
      <c r="E19" s="70">
        <f t="shared" si="2"/>
        <v>0.79492597555256284</v>
      </c>
      <c r="F19" s="70">
        <f t="shared" si="3"/>
        <v>3.2236021526374392</v>
      </c>
    </row>
    <row r="20" spans="1:6" x14ac:dyDescent="0.35">
      <c r="A20" t="s">
        <v>96</v>
      </c>
      <c r="B20" s="77">
        <f>+B8/(B8+'Credito Performing'!B7)</f>
        <v>8.7326917476958338E-2</v>
      </c>
      <c r="C20" s="77">
        <f>+C8/(C8+'Credito Performing'!C7)</f>
        <v>8.9521855098168776E-2</v>
      </c>
      <c r="D20" s="77">
        <f>+D8/(D8+'Credito Performing'!D7)</f>
        <v>8.1813886030259061E-2</v>
      </c>
      <c r="E20" s="70">
        <f t="shared" si="2"/>
        <v>-0.21949376212104382</v>
      </c>
      <c r="F20" s="70">
        <f t="shared" si="3"/>
        <v>0.55130314466992769</v>
      </c>
    </row>
    <row r="21" spans="1:6" x14ac:dyDescent="0.35">
      <c r="A21" t="s">
        <v>97</v>
      </c>
      <c r="B21" s="77">
        <f>+B9/(B9+'Credito Performing'!B8)</f>
        <v>2.5515145196323606E-2</v>
      </c>
      <c r="C21" s="77">
        <f>+C9/(C9+'Credito Performing'!C8)</f>
        <v>2.4236966430206928E-2</v>
      </c>
      <c r="D21" s="77">
        <f>+D9/(D9+'Credito Performing'!D8)</f>
        <v>2.8786671026764687E-2</v>
      </c>
      <c r="E21" s="70">
        <f t="shared" si="2"/>
        <v>0.12781787661166782</v>
      </c>
      <c r="F21" s="70">
        <f t="shared" si="3"/>
        <v>-0.3271525830441081</v>
      </c>
    </row>
    <row r="22" spans="1:6" x14ac:dyDescent="0.35">
      <c r="A22" s="1" t="s">
        <v>98</v>
      </c>
      <c r="B22" s="48">
        <f>+B10/(B10+'Credito Performing'!B9)</f>
        <v>2.9526954706602319E-2</v>
      </c>
      <c r="C22" s="48">
        <f>+C10/(C10+'Credito Performing'!C9)</f>
        <v>2.8868289139971876E-2</v>
      </c>
      <c r="D22" s="48">
        <f>+D10/(D10+'Credito Performing'!D9)</f>
        <v>2.8952530408154129E-2</v>
      </c>
      <c r="E22" s="69">
        <f t="shared" si="2"/>
        <v>6.5866556663044321E-2</v>
      </c>
      <c r="F22" s="69">
        <f t="shared" si="3"/>
        <v>5.7442429844819023E-2</v>
      </c>
    </row>
    <row r="23" spans="1:6" x14ac:dyDescent="0.35">
      <c r="A23" s="16" t="s">
        <v>99</v>
      </c>
      <c r="B23" s="77">
        <f>+B11/(B11+'Credito Performing'!B10)</f>
        <v>3.0834884721468132E-2</v>
      </c>
      <c r="C23" s="77">
        <f>+C11/(C11+'Credito Performing'!C10)</f>
        <v>3.0094553596851231E-2</v>
      </c>
      <c r="D23" s="77">
        <f>+D11/(D11+'Credito Performing'!D10)</f>
        <v>2.9608145810557041E-2</v>
      </c>
      <c r="E23" s="70">
        <f t="shared" si="2"/>
        <v>7.4033112461690045E-2</v>
      </c>
      <c r="F23" s="70">
        <f t="shared" si="3"/>
        <v>0.12267389109110911</v>
      </c>
    </row>
    <row r="24" spans="1:6" x14ac:dyDescent="0.35">
      <c r="A24" t="s">
        <v>100</v>
      </c>
      <c r="B24" s="77">
        <f>+B12/(B12+'Credito Performing'!B11)</f>
        <v>1.5314060637165464E-2</v>
      </c>
      <c r="C24" s="77">
        <f>+C12/(C12+'Credito Performing'!C11)</f>
        <v>1.5170991218042463E-2</v>
      </c>
      <c r="D24" s="77">
        <f>+D12/(D12+'Credito Performing'!D11)</f>
        <v>2.1561033867137661E-2</v>
      </c>
      <c r="E24" s="70">
        <f t="shared" si="2"/>
        <v>1.4306941912300107E-2</v>
      </c>
      <c r="F24" s="70">
        <f t="shared" si="3"/>
        <v>-0.6246973229972197</v>
      </c>
    </row>
    <row r="25" spans="1:6" x14ac:dyDescent="0.35">
      <c r="A25" s="26" t="s">
        <v>280</v>
      </c>
      <c r="B25" s="51">
        <f>+B13/(B13+'Credito Performing'!B12)</f>
        <v>3.5645690032351449E-2</v>
      </c>
      <c r="C25" s="51">
        <f>+C13/(C13+'Credito Performing'!C12)</f>
        <v>3.5302052901297794E-2</v>
      </c>
      <c r="D25" s="51">
        <f>+D13/(D13+'Credito Performing'!D12)</f>
        <v>3.5281368162135077E-2</v>
      </c>
      <c r="E25" s="71">
        <f t="shared" si="2"/>
        <v>3.4363713105365484E-2</v>
      </c>
      <c r="F25" s="71">
        <f t="shared" si="3"/>
        <v>3.6432187021637197E-2</v>
      </c>
    </row>
    <row r="26" spans="1:6" ht="11.25" customHeight="1" x14ac:dyDescent="0.35">
      <c r="E26" s="25"/>
      <c r="F26" s="25"/>
    </row>
    <row r="27" spans="1:6" x14ac:dyDescent="0.35">
      <c r="A27" s="1" t="s">
        <v>104</v>
      </c>
      <c r="B27" s="1"/>
      <c r="C27" s="1"/>
      <c r="D27" s="1"/>
      <c r="E27" s="77"/>
      <c r="F27" s="77"/>
    </row>
    <row r="28" spans="1:6" ht="15" thickBot="1" x14ac:dyDescent="0.4">
      <c r="A28" s="44" t="s">
        <v>92</v>
      </c>
      <c r="B28" s="41">
        <v>12.071605999999999</v>
      </c>
      <c r="C28" s="41">
        <v>12.153912</v>
      </c>
      <c r="D28" s="41">
        <v>8.2911560000000009</v>
      </c>
      <c r="E28" s="49">
        <f t="shared" ref="E28:E37" si="4">(B28-C28)/C28</f>
        <v>-6.771975969547984E-3</v>
      </c>
      <c r="F28" s="49">
        <f t="shared" ref="F28:F37" si="5">(B28-D28)/D28</f>
        <v>0.45596175008647744</v>
      </c>
    </row>
    <row r="29" spans="1:6" x14ac:dyDescent="0.35">
      <c r="A29" s="45" t="s">
        <v>93</v>
      </c>
      <c r="B29" s="46">
        <v>1254.9396554900213</v>
      </c>
      <c r="C29" s="46">
        <v>1277.19328509</v>
      </c>
      <c r="D29" s="46">
        <v>1329.6679007980601</v>
      </c>
      <c r="E29" s="50">
        <f t="shared" si="4"/>
        <v>-1.7423854212019717E-2</v>
      </c>
      <c r="F29" s="50">
        <f t="shared" si="5"/>
        <v>-5.6200683842324309E-2</v>
      </c>
    </row>
    <row r="30" spans="1:6" x14ac:dyDescent="0.35">
      <c r="A30" s="1" t="s">
        <v>94</v>
      </c>
      <c r="B30" s="13">
        <v>687.97483286000022</v>
      </c>
      <c r="C30" s="13">
        <v>719.07849721000684</v>
      </c>
      <c r="D30" s="13">
        <v>680.43085527806011</v>
      </c>
      <c r="E30" s="48">
        <f t="shared" si="4"/>
        <v>-4.3254894244074166E-2</v>
      </c>
      <c r="F30" s="48">
        <f t="shared" si="5"/>
        <v>1.1087059799569558E-2</v>
      </c>
    </row>
    <row r="31" spans="1:6" x14ac:dyDescent="0.35">
      <c r="A31" t="s">
        <v>95</v>
      </c>
      <c r="B31" s="12">
        <v>91.179474310000003</v>
      </c>
      <c r="C31" s="12">
        <v>93.744664270000015</v>
      </c>
      <c r="D31" s="12">
        <v>91.11639442806009</v>
      </c>
      <c r="E31" s="77">
        <f t="shared" si="4"/>
        <v>-2.7363583623403291E-2</v>
      </c>
      <c r="F31" s="77">
        <f t="shared" si="5"/>
        <v>6.9230002279904973E-4</v>
      </c>
    </row>
    <row r="32" spans="1:6" x14ac:dyDescent="0.35">
      <c r="A32" t="s">
        <v>96</v>
      </c>
      <c r="B32" s="12">
        <v>455.93464017000025</v>
      </c>
      <c r="C32" s="12">
        <v>478.90235340000675</v>
      </c>
      <c r="D32" s="12">
        <v>411.19124867000005</v>
      </c>
      <c r="E32" s="77">
        <f t="shared" si="4"/>
        <v>-4.7959073633581713E-2</v>
      </c>
      <c r="F32" s="77">
        <f t="shared" si="5"/>
        <v>0.10881406558316331</v>
      </c>
    </row>
    <row r="33" spans="1:6" x14ac:dyDescent="0.35">
      <c r="A33" t="s">
        <v>97</v>
      </c>
      <c r="B33" s="12">
        <v>140.86071837999995</v>
      </c>
      <c r="C33" s="12">
        <v>146.43147954</v>
      </c>
      <c r="D33" s="12">
        <v>178.12321218</v>
      </c>
      <c r="E33" s="77">
        <f t="shared" si="4"/>
        <v>-3.804346700245085E-2</v>
      </c>
      <c r="F33" s="77">
        <f t="shared" si="5"/>
        <v>-0.20919504731559038</v>
      </c>
    </row>
    <row r="34" spans="1:6" x14ac:dyDescent="0.35">
      <c r="A34" s="1" t="s">
        <v>98</v>
      </c>
      <c r="B34" s="13">
        <v>566.9648226300211</v>
      </c>
      <c r="C34" s="13">
        <v>558.11478787999317</v>
      </c>
      <c r="D34" s="13">
        <v>649.23704552000004</v>
      </c>
      <c r="E34" s="48">
        <f t="shared" si="4"/>
        <v>1.5857015334864916E-2</v>
      </c>
      <c r="F34" s="48">
        <f t="shared" si="5"/>
        <v>-0.12672139314552486</v>
      </c>
    </row>
    <row r="35" spans="1:6" x14ac:dyDescent="0.35">
      <c r="A35" s="16" t="s">
        <v>99</v>
      </c>
      <c r="B35" s="12">
        <v>536.27770579258186</v>
      </c>
      <c r="C35" s="12">
        <v>524.03339281247793</v>
      </c>
      <c r="D35" s="12">
        <v>567.59760914258527</v>
      </c>
      <c r="E35" s="77">
        <f t="shared" si="4"/>
        <v>2.3365520495533532E-2</v>
      </c>
      <c r="F35" s="77">
        <f t="shared" si="5"/>
        <v>-5.5179766167999474E-2</v>
      </c>
    </row>
    <row r="36" spans="1:6" x14ac:dyDescent="0.35">
      <c r="A36" t="s">
        <v>100</v>
      </c>
      <c r="B36" s="12">
        <v>30.687116837439241</v>
      </c>
      <c r="C36" s="12">
        <v>34.081395067515231</v>
      </c>
      <c r="D36" s="12">
        <v>81.639436377414768</v>
      </c>
      <c r="E36" s="77">
        <f t="shared" si="4"/>
        <v>-9.9593289046763678E-2</v>
      </c>
      <c r="F36" s="77">
        <f t="shared" si="5"/>
        <v>-0.6241140532184184</v>
      </c>
    </row>
    <row r="37" spans="1:6" x14ac:dyDescent="0.35">
      <c r="A37" s="26" t="s">
        <v>105</v>
      </c>
      <c r="B37" s="30">
        <v>1267.0112614900213</v>
      </c>
      <c r="C37" s="30">
        <v>1289.34719709</v>
      </c>
      <c r="D37" s="30">
        <v>1337.9590567980601</v>
      </c>
      <c r="E37" s="51">
        <f t="shared" si="4"/>
        <v>-1.7323445267799036E-2</v>
      </c>
      <c r="F37" s="51">
        <f t="shared" si="5"/>
        <v>-5.302688071623636E-2</v>
      </c>
    </row>
    <row r="38" spans="1:6" ht="10.5" customHeight="1" x14ac:dyDescent="0.35">
      <c r="E38" s="77"/>
      <c r="F38" s="77"/>
    </row>
    <row r="39" spans="1:6" x14ac:dyDescent="0.35">
      <c r="A39" s="1" t="s">
        <v>106</v>
      </c>
      <c r="B39" s="1"/>
      <c r="C39" s="1"/>
      <c r="D39" s="1"/>
      <c r="E39" s="77"/>
      <c r="F39" s="77"/>
    </row>
    <row r="40" spans="1:6" ht="15" thickBot="1" x14ac:dyDescent="0.4">
      <c r="A40" s="44" t="s">
        <v>92</v>
      </c>
      <c r="B40" s="49">
        <f t="shared" ref="B40:B41" si="6">+B28/B4</f>
        <v>0.88954513078258202</v>
      </c>
      <c r="C40" s="49">
        <f t="shared" ref="C40:D40" si="7">+C28/C4</f>
        <v>0.88916630727378276</v>
      </c>
      <c r="D40" s="49">
        <f t="shared" si="7"/>
        <v>0.64551652580827135</v>
      </c>
      <c r="E40" s="67">
        <f t="shared" ref="E40:E49" si="8">(B40-C40)*100</f>
        <v>3.7882350879925308E-2</v>
      </c>
      <c r="F40" s="67">
        <f t="shared" ref="F40:F49" si="9">(B40-D40)*100</f>
        <v>24.402860497431067</v>
      </c>
    </row>
    <row r="41" spans="1:6" x14ac:dyDescent="0.35">
      <c r="A41" s="45" t="s">
        <v>93</v>
      </c>
      <c r="B41" s="50">
        <f t="shared" si="6"/>
        <v>0.66260586054014547</v>
      </c>
      <c r="C41" s="50">
        <f t="shared" ref="C41:D41" si="10">+C29/C5</f>
        <v>0.66378923614147289</v>
      </c>
      <c r="D41" s="50">
        <f t="shared" si="10"/>
        <v>0.68329949618255292</v>
      </c>
      <c r="E41" s="68">
        <f t="shared" si="8"/>
        <v>-0.11833756013274188</v>
      </c>
      <c r="F41" s="68">
        <f t="shared" si="9"/>
        <v>-2.0693635642407449</v>
      </c>
    </row>
    <row r="42" spans="1:6" x14ac:dyDescent="0.35">
      <c r="A42" s="1" t="s">
        <v>94</v>
      </c>
      <c r="B42" s="48">
        <f t="shared" ref="B42" si="11">+B30/B6</f>
        <v>0.80526502249890852</v>
      </c>
      <c r="C42" s="48">
        <f t="shared" ref="C42:D42" si="12">+C30/C6</f>
        <v>0.80005386907650167</v>
      </c>
      <c r="D42" s="48">
        <f t="shared" si="12"/>
        <v>0.73652298808095518</v>
      </c>
      <c r="E42" s="69">
        <f t="shared" si="8"/>
        <v>0.52111534224068556</v>
      </c>
      <c r="F42" s="69">
        <f t="shared" si="9"/>
        <v>6.8742034417953342</v>
      </c>
    </row>
    <row r="43" spans="1:6" x14ac:dyDescent="0.35">
      <c r="A43" t="s">
        <v>95</v>
      </c>
      <c r="B43" s="77">
        <f t="shared" ref="B43" si="13">+B31/B7</f>
        <v>0.68189550715994041</v>
      </c>
      <c r="C43" s="77">
        <f t="shared" ref="C43:D43" si="14">+C31/C7</f>
        <v>0.66073209711785597</v>
      </c>
      <c r="D43" s="77">
        <f t="shared" si="14"/>
        <v>0.62150188998369804</v>
      </c>
      <c r="E43" s="70">
        <f t="shared" si="8"/>
        <v>2.1163410042084441</v>
      </c>
      <c r="F43" s="70">
        <f t="shared" si="9"/>
        <v>6.0393617176242369</v>
      </c>
    </row>
    <row r="44" spans="1:6" x14ac:dyDescent="0.35">
      <c r="A44" t="s">
        <v>96</v>
      </c>
      <c r="B44" s="77">
        <f t="shared" ref="B44" si="15">+B32/B8</f>
        <v>0.78921372099793796</v>
      </c>
      <c r="C44" s="77">
        <f t="shared" ref="C44:D44" si="16">+C32/C8</f>
        <v>0.78141333258848666</v>
      </c>
      <c r="D44" s="77">
        <f t="shared" si="16"/>
        <v>0.69222211578732784</v>
      </c>
      <c r="E44" s="70">
        <f t="shared" si="8"/>
        <v>0.78003884094512976</v>
      </c>
      <c r="F44" s="70">
        <f t="shared" si="9"/>
        <v>9.6991605210610121</v>
      </c>
    </row>
    <row r="45" spans="1:6" x14ac:dyDescent="0.35">
      <c r="A45" t="s">
        <v>97</v>
      </c>
      <c r="B45" s="77">
        <f t="shared" ref="B45" si="17">+B33/B9</f>
        <v>0.98556599061633476</v>
      </c>
      <c r="C45" s="77">
        <f t="shared" ref="C45:D45" si="18">+C33/C9</f>
        <v>1.0165977601224274</v>
      </c>
      <c r="D45" s="77">
        <f t="shared" si="18"/>
        <v>0.97218823219136985</v>
      </c>
      <c r="E45" s="70">
        <f t="shared" si="8"/>
        <v>-3.1031769506092655</v>
      </c>
      <c r="F45" s="70">
        <f t="shared" si="9"/>
        <v>1.3377758424964914</v>
      </c>
    </row>
    <row r="46" spans="1:6" x14ac:dyDescent="0.35">
      <c r="A46" s="1" t="s">
        <v>98</v>
      </c>
      <c r="B46" s="48">
        <f t="shared" ref="B46" si="19">+B34/B10</f>
        <v>0.54536821380585343</v>
      </c>
      <c r="C46" s="48">
        <f t="shared" ref="C46:D46" si="20">+C34/C10</f>
        <v>0.54433919585060198</v>
      </c>
      <c r="D46" s="48">
        <f t="shared" si="20"/>
        <v>0.63519302662004096</v>
      </c>
      <c r="E46" s="69">
        <f t="shared" si="8"/>
        <v>0.10290179552514545</v>
      </c>
      <c r="F46" s="69">
        <f t="shared" si="9"/>
        <v>-8.9824812814187531</v>
      </c>
    </row>
    <row r="47" spans="1:6" x14ac:dyDescent="0.35">
      <c r="A47" s="16" t="s">
        <v>99</v>
      </c>
      <c r="B47" s="77">
        <f t="shared" ref="B47" si="21">+B35/B11</f>
        <v>0.53942620074195091</v>
      </c>
      <c r="C47" s="77">
        <f t="shared" ref="C47:D47" si="22">+C35/C11</f>
        <v>0.53416543728765453</v>
      </c>
      <c r="D47" s="77">
        <f t="shared" si="22"/>
        <v>0.59118848540062585</v>
      </c>
      <c r="E47" s="70">
        <f t="shared" si="8"/>
        <v>0.52607634542963799</v>
      </c>
      <c r="F47" s="70">
        <f t="shared" si="9"/>
        <v>-5.176228465867494</v>
      </c>
    </row>
    <row r="48" spans="1:6" x14ac:dyDescent="0.35">
      <c r="A48" t="s">
        <v>100</v>
      </c>
      <c r="B48" s="77">
        <f t="shared" ref="B48" si="23">+B36/B12</f>
        <v>0.67538025655723677</v>
      </c>
      <c r="C48" s="77">
        <f t="shared" ref="C48:D48" si="24">+C36/C12</f>
        <v>0.76976630265368451</v>
      </c>
      <c r="D48" s="77">
        <f t="shared" si="24"/>
        <v>1.3164678764773392</v>
      </c>
      <c r="E48" s="70">
        <f t="shared" si="8"/>
        <v>-9.4386046096447735</v>
      </c>
      <c r="F48" s="70">
        <f t="shared" si="9"/>
        <v>-64.108761992010244</v>
      </c>
    </row>
    <row r="49" spans="1:6" x14ac:dyDescent="0.35">
      <c r="A49" s="26" t="s">
        <v>107</v>
      </c>
      <c r="B49" s="51">
        <f t="shared" ref="B49" si="25">+B37/B13</f>
        <v>0.6642203619529885</v>
      </c>
      <c r="C49" s="51">
        <f t="shared" ref="C49:D49" si="26">+C37/C13</f>
        <v>0.66537903453022962</v>
      </c>
      <c r="D49" s="51">
        <f t="shared" si="26"/>
        <v>0.68305174564746685</v>
      </c>
      <c r="E49" s="71">
        <f t="shared" si="8"/>
        <v>-0.11586725772411155</v>
      </c>
      <c r="F49" s="71">
        <f t="shared" si="9"/>
        <v>-1.8831383694478343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62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4.5" x14ac:dyDescent="0.35"/>
  <cols>
    <col min="1" max="1" width="32.7265625" customWidth="1"/>
    <col min="2" max="6" width="11.453125" customWidth="1"/>
    <col min="8" max="9" width="10.7265625" customWidth="1"/>
    <col min="10" max="10" width="8.54296875" customWidth="1"/>
  </cols>
  <sheetData>
    <row r="1" spans="1:8" ht="15.5" x14ac:dyDescent="0.35">
      <c r="A1" s="19" t="s">
        <v>108</v>
      </c>
      <c r="B1" s="140">
        <f>MAX(Relevantes!$2:$2)</f>
        <v>45016</v>
      </c>
      <c r="C1" s="140">
        <f>EOMONTH(B1,-3)</f>
        <v>44926</v>
      </c>
      <c r="D1" s="140">
        <f t="shared" ref="D1:F1" si="0">EOMONTH(C1,-3)</f>
        <v>44834</v>
      </c>
      <c r="E1" s="140">
        <f t="shared" si="0"/>
        <v>44742</v>
      </c>
      <c r="F1" s="140">
        <f t="shared" si="0"/>
        <v>44651</v>
      </c>
    </row>
    <row r="2" spans="1:8" ht="15" thickBot="1" x14ac:dyDescent="0.4">
      <c r="A2" s="20" t="s">
        <v>49</v>
      </c>
      <c r="B2" s="22" t="s">
        <v>270</v>
      </c>
      <c r="C2" s="22" t="s">
        <v>258</v>
      </c>
      <c r="D2" s="22" t="s">
        <v>229</v>
      </c>
      <c r="E2" s="22" t="s">
        <v>228</v>
      </c>
      <c r="F2" s="22" t="s">
        <v>227</v>
      </c>
    </row>
    <row r="3" spans="1:8" x14ac:dyDescent="0.35">
      <c r="A3" s="1" t="s">
        <v>109</v>
      </c>
      <c r="B3" s="1"/>
      <c r="C3" s="1"/>
      <c r="D3" s="2"/>
      <c r="E3" s="2"/>
      <c r="F3" s="2"/>
    </row>
    <row r="4" spans="1:8" x14ac:dyDescent="0.35">
      <c r="A4" s="33" t="s">
        <v>110</v>
      </c>
      <c r="B4" s="34">
        <f>+C7</f>
        <v>1937.7634854400001</v>
      </c>
      <c r="C4" s="34">
        <f>+D7</f>
        <v>1951.3101889000002</v>
      </c>
      <c r="D4" s="34">
        <f>+E7</f>
        <v>1961.8354991300005</v>
      </c>
      <c r="E4" s="34">
        <f t="shared" ref="E4" si="1">+F7</f>
        <v>1958.7960433799999</v>
      </c>
      <c r="F4" s="34">
        <v>1960.5670550900002</v>
      </c>
    </row>
    <row r="5" spans="1:8" x14ac:dyDescent="0.35">
      <c r="A5" t="s">
        <v>203</v>
      </c>
      <c r="B5" s="12">
        <v>108.97987379999978</v>
      </c>
      <c r="C5" s="12">
        <v>94.743625789999783</v>
      </c>
      <c r="D5" s="12">
        <v>119.2683770399999</v>
      </c>
      <c r="E5" s="12">
        <v>165.27834275499981</v>
      </c>
      <c r="F5" s="12">
        <v>141.78239336999991</v>
      </c>
    </row>
    <row r="6" spans="1:8" x14ac:dyDescent="0.35">
      <c r="A6" t="s">
        <v>113</v>
      </c>
      <c r="B6" s="12">
        <v>-139.22691730999964</v>
      </c>
      <c r="C6" s="12">
        <v>-108.28988700000002</v>
      </c>
      <c r="D6" s="74">
        <v>-129.7941295200001</v>
      </c>
      <c r="E6" s="74">
        <v>-162.23888700499933</v>
      </c>
      <c r="F6" s="74">
        <v>-143.55340507999992</v>
      </c>
    </row>
    <row r="7" spans="1:8" x14ac:dyDescent="0.35">
      <c r="A7" s="26" t="s">
        <v>111</v>
      </c>
      <c r="B7" s="30">
        <f>+'Dudosos (I)'!B13</f>
        <v>1907.5164419299999</v>
      </c>
      <c r="C7" s="30">
        <f>+'Dudosos (I)'!C13</f>
        <v>1937.7634854400001</v>
      </c>
      <c r="D7" s="30">
        <v>1951.3101889000002</v>
      </c>
      <c r="E7" s="30">
        <v>1961.8354991300005</v>
      </c>
      <c r="F7" s="30">
        <v>1958.7960433799999</v>
      </c>
    </row>
    <row r="8" spans="1:8" x14ac:dyDescent="0.35">
      <c r="F8" s="12"/>
      <c r="G8" s="12"/>
    </row>
    <row r="9" spans="1:8" ht="15" customHeight="1" thickBot="1" x14ac:dyDescent="0.4">
      <c r="B9" s="22">
        <v>45016</v>
      </c>
      <c r="C9" s="22">
        <v>44926</v>
      </c>
      <c r="D9" s="22">
        <v>44834</v>
      </c>
      <c r="E9" s="22">
        <v>44742</v>
      </c>
      <c r="F9" s="22">
        <v>44651</v>
      </c>
      <c r="G9" s="22" t="s">
        <v>208</v>
      </c>
      <c r="H9" s="22" t="s">
        <v>209</v>
      </c>
    </row>
    <row r="10" spans="1:8" x14ac:dyDescent="0.35">
      <c r="A10" s="106" t="s">
        <v>23</v>
      </c>
      <c r="B10" s="32">
        <v>0.42303886972866622</v>
      </c>
      <c r="C10" s="32">
        <v>0.4223631319470727</v>
      </c>
      <c r="D10" s="32">
        <v>0.4413028862864859</v>
      </c>
      <c r="E10" s="32">
        <v>0.46280156823915353</v>
      </c>
      <c r="F10" s="32">
        <v>0.46280156823915353</v>
      </c>
      <c r="G10" s="101">
        <f>(B10-C10)*100</f>
        <v>6.7573778159352171E-2</v>
      </c>
      <c r="H10" s="101">
        <f>(B10-E10)*100</f>
        <v>-3.9762698510487304</v>
      </c>
    </row>
    <row r="11" spans="1:8" x14ac:dyDescent="0.35">
      <c r="A11" s="107" t="s">
        <v>114</v>
      </c>
      <c r="B11" s="107"/>
      <c r="C11" s="107"/>
      <c r="D11" s="89"/>
      <c r="E11" s="89"/>
      <c r="F11" s="89"/>
      <c r="G11" s="89"/>
    </row>
    <row r="13" spans="1:8" x14ac:dyDescent="0.35">
      <c r="F13" s="127"/>
      <c r="G13" s="127"/>
    </row>
    <row r="62" spans="1:4" x14ac:dyDescent="0.35">
      <c r="A62" s="76"/>
      <c r="B62" s="76"/>
      <c r="C62" s="76"/>
      <c r="D62" s="76"/>
    </row>
  </sheetData>
  <pageMargins left="0.70866141732283472" right="0.70866141732283472" top="0.74803149606299213" bottom="0.74803149606299213" header="0.31496062992125984" footer="0.31496062992125984"/>
  <pageSetup paperSize="9" scale="62"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2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0.7265625" defaultRowHeight="14.5" x14ac:dyDescent="0.35"/>
  <cols>
    <col min="1" max="1" width="52" customWidth="1"/>
    <col min="2" max="3" width="11.26953125" customWidth="1"/>
    <col min="4" max="4" width="11.26953125" bestFit="1" customWidth="1"/>
    <col min="5" max="6" width="10.81640625" customWidth="1"/>
  </cols>
  <sheetData>
    <row r="1" spans="1:6" ht="15.5" x14ac:dyDescent="0.35">
      <c r="A1" s="19" t="s">
        <v>115</v>
      </c>
      <c r="B1" s="19"/>
      <c r="C1" s="19"/>
      <c r="D1" s="19"/>
    </row>
    <row r="2" spans="1:6" ht="15" thickBot="1" x14ac:dyDescent="0.4">
      <c r="A2" s="20" t="s">
        <v>49</v>
      </c>
      <c r="B2" s="22">
        <f>MAX(Relevantes!$2:$2)</f>
        <v>45016</v>
      </c>
      <c r="C2" s="22">
        <f>EOMONTH(B2,-3)</f>
        <v>44926</v>
      </c>
      <c r="D2" s="22">
        <f>EOMONTH(B2,-12)</f>
        <v>44651</v>
      </c>
      <c r="E2" s="23" t="s">
        <v>208</v>
      </c>
      <c r="F2" s="23" t="s">
        <v>209</v>
      </c>
    </row>
    <row r="3" spans="1:6" x14ac:dyDescent="0.35">
      <c r="A3" s="52" t="s">
        <v>116</v>
      </c>
      <c r="B3" s="52"/>
      <c r="C3" s="52"/>
      <c r="D3" s="52"/>
      <c r="E3" s="77"/>
      <c r="F3" s="77"/>
    </row>
    <row r="4" spans="1:6" x14ac:dyDescent="0.35">
      <c r="A4" s="4" t="s">
        <v>204</v>
      </c>
      <c r="B4" s="12">
        <v>263.75040785999903</v>
      </c>
      <c r="C4" s="12">
        <v>251.02929013999724</v>
      </c>
      <c r="D4" s="12">
        <v>269.76949319000096</v>
      </c>
      <c r="E4" s="77">
        <f>(B4-C4)/C4</f>
        <v>5.0675830349945654E-2</v>
      </c>
      <c r="F4" s="77">
        <f>(B4-D4)/D4</f>
        <v>-2.231195699271539E-2</v>
      </c>
    </row>
    <row r="5" spans="1:6" x14ac:dyDescent="0.35">
      <c r="A5" s="4" t="s">
        <v>205</v>
      </c>
      <c r="B5" s="12">
        <v>468.07607940999901</v>
      </c>
      <c r="C5" s="12">
        <v>497.94917945999759</v>
      </c>
      <c r="D5" s="12">
        <v>612.76421551999965</v>
      </c>
      <c r="E5" s="77">
        <f>(B5-C5)/C5</f>
        <v>-5.9992266846176055E-2</v>
      </c>
      <c r="F5" s="77">
        <f>(B5-D5)/D5</f>
        <v>-0.23612367113705623</v>
      </c>
    </row>
    <row r="6" spans="1:6" x14ac:dyDescent="0.35">
      <c r="A6" s="4" t="s">
        <v>206</v>
      </c>
      <c r="B6" s="12">
        <v>853.64899996999532</v>
      </c>
      <c r="C6" s="12">
        <v>867.61876448998987</v>
      </c>
      <c r="D6" s="12">
        <v>1012.3246867699993</v>
      </c>
      <c r="E6" s="77">
        <f>(B6-C6)/C6</f>
        <v>-1.6101270617638573E-2</v>
      </c>
      <c r="F6" s="77">
        <f>(B6-D6)/D6</f>
        <v>-0.15674386772714866</v>
      </c>
    </row>
    <row r="7" spans="1:6" x14ac:dyDescent="0.35">
      <c r="A7" s="4" t="s">
        <v>207</v>
      </c>
      <c r="B7" s="12">
        <v>204.93295143000006</v>
      </c>
      <c r="C7" s="12">
        <v>216.47132059000032</v>
      </c>
      <c r="D7" s="12">
        <v>197.95819938999972</v>
      </c>
      <c r="E7" s="77">
        <f>(B7-C7)/C7</f>
        <v>-5.3302068507514164E-2</v>
      </c>
      <c r="F7" s="77">
        <f>(B7-D7)/D7</f>
        <v>3.5233458687201437E-2</v>
      </c>
    </row>
    <row r="8" spans="1:6" x14ac:dyDescent="0.35">
      <c r="A8" s="26" t="s">
        <v>117</v>
      </c>
      <c r="B8" s="30">
        <v>1790.4084386699935</v>
      </c>
      <c r="C8" s="30">
        <v>1833.068554679985</v>
      </c>
      <c r="D8" s="30">
        <v>2092.8165948699998</v>
      </c>
      <c r="E8" s="51">
        <f>(B8-C8)/C8</f>
        <v>-2.3272515313776169E-2</v>
      </c>
      <c r="F8" s="51">
        <f>(B8-D8)/D8</f>
        <v>-0.1444981643118092</v>
      </c>
    </row>
    <row r="9" spans="1:6" x14ac:dyDescent="0.35">
      <c r="E9" s="77"/>
      <c r="F9" s="77"/>
    </row>
    <row r="10" spans="1:6" x14ac:dyDescent="0.35">
      <c r="A10" s="1" t="s">
        <v>118</v>
      </c>
      <c r="B10" s="52"/>
      <c r="C10" s="52"/>
      <c r="D10" s="52"/>
      <c r="E10" s="77"/>
      <c r="F10" s="77"/>
    </row>
    <row r="11" spans="1:6" x14ac:dyDescent="0.35">
      <c r="A11" s="4" t="s">
        <v>204</v>
      </c>
      <c r="B11" s="12">
        <v>177.86164894000063</v>
      </c>
      <c r="C11" s="12">
        <v>175.28495806999905</v>
      </c>
      <c r="D11" s="12">
        <v>172.64859008000036</v>
      </c>
      <c r="E11" s="77">
        <f>(B11-C11)/C11</f>
        <v>1.4700011332247903E-2</v>
      </c>
      <c r="F11" s="77">
        <f>(B11-D11)/D11</f>
        <v>3.0194621673914009E-2</v>
      </c>
    </row>
    <row r="12" spans="1:6" x14ac:dyDescent="0.35">
      <c r="A12" s="4" t="s">
        <v>205</v>
      </c>
      <c r="B12" s="12">
        <v>268.09386473000148</v>
      </c>
      <c r="C12" s="12">
        <v>283.17480346000173</v>
      </c>
      <c r="D12" s="12">
        <v>335.09570264999917</v>
      </c>
      <c r="E12" s="77">
        <f>(B12-C12)/C12</f>
        <v>-5.3256640582891458E-2</v>
      </c>
      <c r="F12" s="77">
        <f>(B12-D12)/D12</f>
        <v>-0.19994836516891945</v>
      </c>
    </row>
    <row r="13" spans="1:6" x14ac:dyDescent="0.35">
      <c r="A13" s="4" t="s">
        <v>206</v>
      </c>
      <c r="B13" s="12">
        <v>590.0985097500004</v>
      </c>
      <c r="C13" s="12">
        <v>598.99694949999878</v>
      </c>
      <c r="D13" s="12">
        <v>705.30237973000112</v>
      </c>
      <c r="E13" s="77">
        <f>(B13-C13)/C13</f>
        <v>-1.4855567724386872E-2</v>
      </c>
      <c r="F13" s="77">
        <f>(B13-D13)/D13</f>
        <v>-0.16333968704898211</v>
      </c>
    </row>
    <row r="14" spans="1:6" x14ac:dyDescent="0.35">
      <c r="A14" s="4" t="s">
        <v>207</v>
      </c>
      <c r="B14" s="12">
        <v>113.19666601999975</v>
      </c>
      <c r="C14" s="12">
        <v>117.18552896999975</v>
      </c>
      <c r="D14" s="12">
        <v>102.75258717000023</v>
      </c>
      <c r="E14" s="77">
        <f>(B14-C14)/C14</f>
        <v>-3.4038869688604402E-2</v>
      </c>
      <c r="F14" s="77">
        <f>(B14-D14)/D14</f>
        <v>0.10164297695706873</v>
      </c>
    </row>
    <row r="15" spans="1:6" x14ac:dyDescent="0.35">
      <c r="A15" s="26" t="s">
        <v>119</v>
      </c>
      <c r="B15" s="30">
        <v>1149.2506894400024</v>
      </c>
      <c r="C15" s="30">
        <v>1174.6422399999992</v>
      </c>
      <c r="D15" s="30">
        <v>1315.7992596300007</v>
      </c>
      <c r="E15" s="51">
        <f>(B15-C15)/C15</f>
        <v>-2.1616411955351508E-2</v>
      </c>
      <c r="F15" s="51">
        <f>(B15-D15)/D15</f>
        <v>-0.12657597195854281</v>
      </c>
    </row>
    <row r="16" spans="1:6" x14ac:dyDescent="0.35">
      <c r="B16" s="25"/>
      <c r="C16" s="25"/>
      <c r="D16" s="25"/>
      <c r="E16" s="77"/>
      <c r="F16" s="77"/>
    </row>
    <row r="17" spans="1:6" x14ac:dyDescent="0.35">
      <c r="A17" s="1" t="s">
        <v>120</v>
      </c>
      <c r="B17" s="52"/>
      <c r="C17" s="52"/>
      <c r="D17" s="52"/>
      <c r="E17" s="77"/>
      <c r="F17" s="77"/>
    </row>
    <row r="18" spans="1:6" x14ac:dyDescent="0.35">
      <c r="A18" s="4" t="s">
        <v>204</v>
      </c>
      <c r="B18" s="25">
        <f>+B11/B4</f>
        <v>0.67435591998936784</v>
      </c>
      <c r="C18" s="25">
        <f>+C11/C4</f>
        <v>0.69826496331262333</v>
      </c>
      <c r="D18" s="25">
        <f t="shared" ref="D18" si="0">+D11/D4</f>
        <v>0.63998559673462585</v>
      </c>
      <c r="E18" s="70">
        <f>(B18-C18)*100</f>
        <v>-2.3909043323255497</v>
      </c>
      <c r="F18" s="70">
        <f>(B18-D18)*100</f>
        <v>3.4370323254741986</v>
      </c>
    </row>
    <row r="19" spans="1:6" x14ac:dyDescent="0.35">
      <c r="A19" s="4" t="s">
        <v>205</v>
      </c>
      <c r="B19" s="25">
        <f t="shared" ref="B19:B22" si="1">+B12/B5</f>
        <v>0.57275702930158001</v>
      </c>
      <c r="C19" s="25">
        <f t="shared" ref="C19:D19" si="2">+C12/C5</f>
        <v>0.56868213693431813</v>
      </c>
      <c r="D19" s="25">
        <f t="shared" si="2"/>
        <v>0.54685912486849875</v>
      </c>
      <c r="E19" s="70">
        <f>(B19-C19)*100</f>
        <v>0.40748923672618842</v>
      </c>
      <c r="F19" s="70">
        <f>(B19-D19)*100</f>
        <v>2.5897904433081265</v>
      </c>
    </row>
    <row r="20" spans="1:6" x14ac:dyDescent="0.35">
      <c r="A20" s="4" t="s">
        <v>206</v>
      </c>
      <c r="B20" s="25">
        <f t="shared" si="1"/>
        <v>0.69126597673135171</v>
      </c>
      <c r="C20" s="25">
        <f>+C13/C6</f>
        <v>0.69039187949341507</v>
      </c>
      <c r="D20" s="25">
        <f t="shared" ref="D20" si="3">+D13/D6</f>
        <v>0.69671557845773069</v>
      </c>
      <c r="E20" s="70">
        <f>(B20-C20)*100</f>
        <v>8.7409723793663296E-2</v>
      </c>
      <c r="F20" s="70">
        <f>(B20-D20)*100</f>
        <v>-0.54496017263789831</v>
      </c>
    </row>
    <row r="21" spans="1:6" x14ac:dyDescent="0.35">
      <c r="A21" s="4" t="s">
        <v>207</v>
      </c>
      <c r="B21" s="25">
        <f t="shared" si="1"/>
        <v>0.55235951675963091</v>
      </c>
      <c r="C21" s="25">
        <f t="shared" ref="C21:D21" si="4">+C14/C7</f>
        <v>0.54134436215664228</v>
      </c>
      <c r="D21" s="25">
        <f t="shared" si="4"/>
        <v>0.5190620418180617</v>
      </c>
      <c r="E21" s="70">
        <f>(B21-C21)*100</f>
        <v>1.101515460298863</v>
      </c>
      <c r="F21" s="70">
        <f>(B21-D21)*100</f>
        <v>3.3297474941569205</v>
      </c>
    </row>
    <row r="22" spans="1:6" x14ac:dyDescent="0.35">
      <c r="A22" s="26" t="s">
        <v>121</v>
      </c>
      <c r="B22" s="32">
        <f t="shared" si="1"/>
        <v>0.64189302542258131</v>
      </c>
      <c r="C22" s="32">
        <f t="shared" ref="C22:D22" si="5">+C15/C8</f>
        <v>0.64080649738987361</v>
      </c>
      <c r="D22" s="32">
        <f t="shared" si="5"/>
        <v>0.62872172499747148</v>
      </c>
      <c r="E22" s="71">
        <f>(B22-C22)*100</f>
        <v>0.10865280327077009</v>
      </c>
      <c r="F22" s="71">
        <f>(B22-D22)*100</f>
        <v>1.3171300425109833</v>
      </c>
    </row>
  </sheetData>
  <pageMargins left="0.70866141732283472" right="0.70866141732283472" top="0.74803149606299213" bottom="0.74803149606299213" header="0.31496062992125984" footer="0.31496062992125984"/>
  <pageSetup paperSize="9" scale="58" orientation="portrait" horizontalDpi="4294967294" verticalDpi="4294967294" r:id="rId1"/>
  <drawing r:id="rId2"/>
</worksheet>
</file>

<file path=docMetadata/LabelInfo.xml><?xml version="1.0" encoding="utf-8"?>
<clbl:labelList xmlns:clbl="http://schemas.microsoft.com/office/2020/mipLabelMetadata">
  <clbl:label id="{09af0433-28b2-4121-98b3-1dff823ab7d9}" enabled="1" method="Standard" siteId="{13c862a8-e750-476c-b911-b9ddf7af03a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MENU</vt:lpstr>
      <vt:lpstr>Relevantes</vt:lpstr>
      <vt:lpstr>Balance</vt:lpstr>
      <vt:lpstr>Recursos</vt:lpstr>
      <vt:lpstr>Credito Performing</vt:lpstr>
      <vt:lpstr>Riesgo de crédito por Stage</vt:lpstr>
      <vt:lpstr>Dudosos (I)</vt:lpstr>
      <vt:lpstr>Dudosos (II)</vt:lpstr>
      <vt:lpstr>Adjudicados (I)</vt:lpstr>
      <vt:lpstr>Adjudicados (II)</vt:lpstr>
      <vt:lpstr>Resultados</vt:lpstr>
      <vt:lpstr>Rend &amp; Costes</vt:lpstr>
      <vt:lpstr>Comisiones</vt:lpstr>
      <vt:lpstr>Liquidez</vt:lpstr>
      <vt:lpstr>Solvencia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2021-07-27T10:28:31Z</dcterms:created>
  <dcterms:modified xsi:type="dcterms:W3CDTF">2023-04-27T17:31:09Z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